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https://drakeedu-my.sharepoint.com/personal/drinda_williams_drake_edu/Documents/Documents/Provost's Office/Program Proposal/FY21 PM Work/"/>
    </mc:Choice>
  </mc:AlternateContent>
  <xr:revisionPtr revIDLastSave="0" documentId="8_{8B753D87-FB3E-4D91-96B8-C02E571AFAC3}" xr6:coauthVersionLast="36" xr6:coauthVersionMax="36" xr10:uidLastSave="{00000000-0000-0000-0000-000000000000}"/>
  <bookViews>
    <workbookView xWindow="0" yWindow="0" windowWidth="25200" windowHeight="11388" firstSheet="1" activeTab="1" xr2:uid="{00000000-000D-0000-FFFF-FFFF00000000}"/>
  </bookViews>
  <sheets>
    <sheet name="Instructions" sheetId="7" r:id="rId1"/>
    <sheet name="Summary" sheetId="5" r:id="rId2"/>
    <sheet name="Graph" sheetId="6" r:id="rId3"/>
    <sheet name="Revenue" sheetId="1" r:id="rId4"/>
    <sheet name="Expense" sheetId="2" r:id="rId5"/>
    <sheet name="Start up" sheetId="4" r:id="rId6"/>
  </sheets>
  <definedNames>
    <definedName name="_xlnm.Print_Area" localSheetId="4">Expense!$A$1:$N$72</definedName>
    <definedName name="_xlnm.Print_Area" localSheetId="2">Graph!$A$1:$K$28</definedName>
    <definedName name="_xlnm.Print_Area" localSheetId="0">Instructions!$A$1:$B$44</definedName>
    <definedName name="_xlnm.Print_Area" localSheetId="3">Revenue!$A$1:$N$104</definedName>
    <definedName name="_xlnm.Print_Area" localSheetId="5">'Start up'!$A$1:$O$31</definedName>
    <definedName name="_xlnm.Print_Area" localSheetId="1">Summary!$A$1:$O$51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0" i="1" l="1"/>
  <c r="M80" i="1"/>
  <c r="L80" i="1"/>
  <c r="K80" i="1"/>
  <c r="J80" i="1"/>
  <c r="I80" i="1"/>
  <c r="H80" i="1"/>
  <c r="G80" i="1"/>
  <c r="F80" i="1"/>
  <c r="E80" i="1"/>
  <c r="N79" i="1"/>
  <c r="M79" i="1"/>
  <c r="L79" i="1"/>
  <c r="K79" i="1"/>
  <c r="J79" i="1"/>
  <c r="I79" i="1"/>
  <c r="H79" i="1"/>
  <c r="G79" i="1"/>
  <c r="F79" i="1"/>
  <c r="E79" i="1"/>
  <c r="N78" i="1"/>
  <c r="M78" i="1"/>
  <c r="L78" i="1"/>
  <c r="K78" i="1"/>
  <c r="J78" i="1"/>
  <c r="I78" i="1"/>
  <c r="H78" i="1"/>
  <c r="G78" i="1"/>
  <c r="F78" i="1"/>
  <c r="E78" i="1"/>
  <c r="N76" i="1"/>
  <c r="M76" i="1"/>
  <c r="L76" i="1"/>
  <c r="K76" i="1"/>
  <c r="J76" i="1"/>
  <c r="I76" i="1"/>
  <c r="H76" i="1"/>
  <c r="G76" i="1"/>
  <c r="F76" i="1"/>
  <c r="E76" i="1"/>
  <c r="N75" i="1"/>
  <c r="M75" i="1"/>
  <c r="L75" i="1"/>
  <c r="K75" i="1"/>
  <c r="J75" i="1"/>
  <c r="I75" i="1"/>
  <c r="H75" i="1"/>
  <c r="G75" i="1"/>
  <c r="F75" i="1"/>
  <c r="E75" i="1"/>
  <c r="N74" i="1"/>
  <c r="M74" i="1"/>
  <c r="L74" i="1"/>
  <c r="K74" i="1"/>
  <c r="J74" i="1"/>
  <c r="I74" i="1"/>
  <c r="H74" i="1"/>
  <c r="G74" i="1"/>
  <c r="F74" i="1"/>
  <c r="E74" i="1"/>
  <c r="N72" i="1"/>
  <c r="M72" i="1"/>
  <c r="L72" i="1"/>
  <c r="K72" i="1"/>
  <c r="J72" i="1"/>
  <c r="I72" i="1"/>
  <c r="H72" i="1"/>
  <c r="G72" i="1"/>
  <c r="F72" i="1"/>
  <c r="N71" i="1"/>
  <c r="M71" i="1"/>
  <c r="L71" i="1"/>
  <c r="K71" i="1"/>
  <c r="J71" i="1"/>
  <c r="I71" i="1"/>
  <c r="H71" i="1"/>
  <c r="G71" i="1"/>
  <c r="F71" i="1"/>
  <c r="E72" i="1"/>
  <c r="E71" i="1"/>
  <c r="N70" i="1"/>
  <c r="M70" i="1"/>
  <c r="L70" i="1"/>
  <c r="K70" i="1"/>
  <c r="J70" i="1"/>
  <c r="I70" i="1"/>
  <c r="H70" i="1"/>
  <c r="G70" i="1"/>
  <c r="F70" i="1"/>
  <c r="E70" i="1"/>
  <c r="I18" i="1"/>
  <c r="J81" i="1" l="1"/>
  <c r="K81" i="1"/>
  <c r="N81" i="1"/>
  <c r="F81" i="1"/>
  <c r="M81" i="1"/>
  <c r="L81" i="1"/>
  <c r="H81" i="1"/>
  <c r="G81" i="1"/>
  <c r="I81" i="1"/>
  <c r="E81" i="1"/>
  <c r="N31" i="4"/>
  <c r="M31" i="4"/>
  <c r="L31" i="4"/>
  <c r="K31" i="4"/>
  <c r="J31" i="4"/>
  <c r="I31" i="4"/>
  <c r="H31" i="4"/>
  <c r="N20" i="5" l="1"/>
  <c r="M20" i="5"/>
  <c r="L20" i="5"/>
  <c r="K20" i="5"/>
  <c r="J20" i="5"/>
  <c r="I20" i="5"/>
  <c r="H20" i="5"/>
  <c r="N48" i="2" l="1"/>
  <c r="M48" i="2"/>
  <c r="L48" i="2"/>
  <c r="K48" i="2"/>
  <c r="J48" i="2"/>
  <c r="I48" i="2"/>
  <c r="H48" i="2"/>
  <c r="G48" i="2"/>
  <c r="F48" i="2"/>
  <c r="E48" i="2"/>
  <c r="E35" i="2"/>
  <c r="F35" i="2" s="1"/>
  <c r="G35" i="2" s="1"/>
  <c r="H35" i="2" s="1"/>
  <c r="I35" i="2" s="1"/>
  <c r="J35" i="2" s="1"/>
  <c r="K35" i="2" s="1"/>
  <c r="L35" i="2" s="1"/>
  <c r="M35" i="2" s="1"/>
  <c r="N35" i="2" s="1"/>
  <c r="E34" i="2"/>
  <c r="F34" i="2" s="1"/>
  <c r="G34" i="2" s="1"/>
  <c r="H34" i="2" s="1"/>
  <c r="I34" i="2" s="1"/>
  <c r="J34" i="2" s="1"/>
  <c r="K34" i="2" s="1"/>
  <c r="L34" i="2" s="1"/>
  <c r="M34" i="2" s="1"/>
  <c r="N34" i="2" s="1"/>
  <c r="E33" i="2"/>
  <c r="F33" i="2" s="1"/>
  <c r="G33" i="2" s="1"/>
  <c r="H33" i="2" s="1"/>
  <c r="I33" i="2" s="1"/>
  <c r="J33" i="2" s="1"/>
  <c r="K33" i="2" s="1"/>
  <c r="L33" i="2" s="1"/>
  <c r="M33" i="2" s="1"/>
  <c r="N33" i="2" s="1"/>
  <c r="E31" i="2"/>
  <c r="F31" i="2" s="1"/>
  <c r="G31" i="2" s="1"/>
  <c r="H31" i="2" s="1"/>
  <c r="I31" i="2" s="1"/>
  <c r="J31" i="2" s="1"/>
  <c r="K31" i="2" s="1"/>
  <c r="L31" i="2" s="1"/>
  <c r="M31" i="2" s="1"/>
  <c r="N31" i="2" s="1"/>
  <c r="E30" i="2"/>
  <c r="F30" i="2" s="1"/>
  <c r="G30" i="2" s="1"/>
  <c r="H30" i="2" s="1"/>
  <c r="I30" i="2" s="1"/>
  <c r="J30" i="2" s="1"/>
  <c r="K30" i="2" s="1"/>
  <c r="L30" i="2" s="1"/>
  <c r="M30" i="2" s="1"/>
  <c r="N30" i="2" s="1"/>
  <c r="E29" i="2"/>
  <c r="F29" i="2" s="1"/>
  <c r="G29" i="2" s="1"/>
  <c r="H29" i="2" s="1"/>
  <c r="I29" i="2" s="1"/>
  <c r="J29" i="2" s="1"/>
  <c r="K29" i="2" s="1"/>
  <c r="L29" i="2" s="1"/>
  <c r="M29" i="2" s="1"/>
  <c r="N29" i="2" s="1"/>
  <c r="E28" i="2"/>
  <c r="F28" i="2" s="1"/>
  <c r="G28" i="2" s="1"/>
  <c r="H28" i="2" s="1"/>
  <c r="I28" i="2" s="1"/>
  <c r="J28" i="2" s="1"/>
  <c r="K28" i="2" s="1"/>
  <c r="L28" i="2" s="1"/>
  <c r="M28" i="2" s="1"/>
  <c r="N28" i="2" s="1"/>
  <c r="E27" i="2"/>
  <c r="F27" i="2" s="1"/>
  <c r="G27" i="2" s="1"/>
  <c r="H27" i="2" s="1"/>
  <c r="I27" i="2" s="1"/>
  <c r="J27" i="2" s="1"/>
  <c r="K27" i="2" s="1"/>
  <c r="L27" i="2" s="1"/>
  <c r="M27" i="2" s="1"/>
  <c r="N27" i="2" s="1"/>
  <c r="E26" i="2"/>
  <c r="F26" i="2" s="1"/>
  <c r="G26" i="2" s="1"/>
  <c r="H26" i="2" s="1"/>
  <c r="I26" i="2" s="1"/>
  <c r="J26" i="2" s="1"/>
  <c r="K26" i="2" s="1"/>
  <c r="L26" i="2" s="1"/>
  <c r="M26" i="2" s="1"/>
  <c r="N26" i="2" s="1"/>
  <c r="E25" i="2"/>
  <c r="F25" i="2" s="1"/>
  <c r="G25" i="2" s="1"/>
  <c r="H25" i="2" s="1"/>
  <c r="I25" i="2" s="1"/>
  <c r="J25" i="2" s="1"/>
  <c r="K25" i="2" s="1"/>
  <c r="L25" i="2" s="1"/>
  <c r="M25" i="2" s="1"/>
  <c r="N25" i="2" s="1"/>
  <c r="E24" i="2"/>
  <c r="F24" i="2" s="1"/>
  <c r="G24" i="2" s="1"/>
  <c r="H24" i="2" s="1"/>
  <c r="I24" i="2" s="1"/>
  <c r="J24" i="2" s="1"/>
  <c r="K24" i="2" s="1"/>
  <c r="L24" i="2" s="1"/>
  <c r="M24" i="2" s="1"/>
  <c r="N24" i="2" s="1"/>
  <c r="E23" i="2"/>
  <c r="F23" i="2" s="1"/>
  <c r="G23" i="2" s="1"/>
  <c r="H23" i="2" s="1"/>
  <c r="I23" i="2" s="1"/>
  <c r="J23" i="2" s="1"/>
  <c r="K23" i="2" s="1"/>
  <c r="L23" i="2" s="1"/>
  <c r="M23" i="2" s="1"/>
  <c r="N23" i="2" s="1"/>
  <c r="E22" i="2"/>
  <c r="F22" i="2" s="1"/>
  <c r="G22" i="2" s="1"/>
  <c r="H22" i="2" s="1"/>
  <c r="I22" i="2" s="1"/>
  <c r="J22" i="2" s="1"/>
  <c r="K22" i="2" s="1"/>
  <c r="L22" i="2" s="1"/>
  <c r="M22" i="2" s="1"/>
  <c r="N22" i="2" s="1"/>
  <c r="E21" i="2"/>
  <c r="F21" i="2" s="1"/>
  <c r="G21" i="2" s="1"/>
  <c r="H21" i="2" s="1"/>
  <c r="I21" i="2" s="1"/>
  <c r="J21" i="2" s="1"/>
  <c r="K21" i="2" s="1"/>
  <c r="L21" i="2" s="1"/>
  <c r="M21" i="2" s="1"/>
  <c r="N21" i="2" s="1"/>
  <c r="E20" i="2"/>
  <c r="F20" i="2" s="1"/>
  <c r="G20" i="2" s="1"/>
  <c r="H20" i="2" s="1"/>
  <c r="I20" i="2" s="1"/>
  <c r="J20" i="2" s="1"/>
  <c r="K20" i="2" s="1"/>
  <c r="L20" i="2" s="1"/>
  <c r="M20" i="2" s="1"/>
  <c r="N20" i="2" s="1"/>
  <c r="E19" i="2"/>
  <c r="F19" i="2" s="1"/>
  <c r="G19" i="2" s="1"/>
  <c r="H19" i="2" s="1"/>
  <c r="I19" i="2" s="1"/>
  <c r="J19" i="2" s="1"/>
  <c r="K19" i="2" s="1"/>
  <c r="L19" i="2" s="1"/>
  <c r="M19" i="2" s="1"/>
  <c r="N19" i="2" s="1"/>
  <c r="E12" i="2" l="1"/>
  <c r="F12" i="2" s="1"/>
  <c r="G12" i="2" s="1"/>
  <c r="H12" i="2" s="1"/>
  <c r="I12" i="2" s="1"/>
  <c r="J12" i="2" s="1"/>
  <c r="K12" i="2" s="1"/>
  <c r="L12" i="2" s="1"/>
  <c r="M12" i="2" s="1"/>
  <c r="N12" i="2" s="1"/>
  <c r="E11" i="2"/>
  <c r="F11" i="2" s="1"/>
  <c r="G11" i="2" s="1"/>
  <c r="H11" i="2" s="1"/>
  <c r="I11" i="2" s="1"/>
  <c r="J11" i="2" s="1"/>
  <c r="K11" i="2" s="1"/>
  <c r="L11" i="2" s="1"/>
  <c r="M11" i="2" s="1"/>
  <c r="N11" i="2" s="1"/>
  <c r="A3" i="4"/>
  <c r="N11" i="5"/>
  <c r="M11" i="5"/>
  <c r="L11" i="5"/>
  <c r="K11" i="5"/>
  <c r="J11" i="5"/>
  <c r="I11" i="5"/>
  <c r="H11" i="5"/>
  <c r="G11" i="5"/>
  <c r="F11" i="5"/>
  <c r="E11" i="5"/>
  <c r="N10" i="5"/>
  <c r="M10" i="5"/>
  <c r="L10" i="5"/>
  <c r="K10" i="5"/>
  <c r="J10" i="5"/>
  <c r="I10" i="5"/>
  <c r="H10" i="5"/>
  <c r="G10" i="5"/>
  <c r="F10" i="5"/>
  <c r="E10" i="5"/>
  <c r="N9" i="5"/>
  <c r="M9" i="5"/>
  <c r="L9" i="5"/>
  <c r="K9" i="5"/>
  <c r="J9" i="5"/>
  <c r="I9" i="5"/>
  <c r="H9" i="5"/>
  <c r="G9" i="5"/>
  <c r="F9" i="5"/>
  <c r="E9" i="5"/>
  <c r="D16" i="5"/>
  <c r="D31" i="6" s="1"/>
  <c r="D13" i="5"/>
  <c r="D11" i="5"/>
  <c r="D10" i="5"/>
  <c r="D9" i="5"/>
  <c r="N70" i="2"/>
  <c r="N69" i="2"/>
  <c r="N68" i="2"/>
  <c r="N66" i="2"/>
  <c r="N65" i="2"/>
  <c r="N64" i="2"/>
  <c r="N62" i="2"/>
  <c r="N61" i="2"/>
  <c r="N60" i="2"/>
  <c r="N49" i="2"/>
  <c r="M70" i="2"/>
  <c r="M69" i="2"/>
  <c r="M68" i="2"/>
  <c r="M66" i="2"/>
  <c r="M65" i="2"/>
  <c r="M64" i="2"/>
  <c r="M62" i="2"/>
  <c r="M61" i="2"/>
  <c r="M60" i="2"/>
  <c r="M49" i="2"/>
  <c r="A3" i="2"/>
  <c r="A3" i="1"/>
  <c r="N72" i="2" l="1"/>
  <c r="M72" i="2"/>
  <c r="N50" i="2" l="1"/>
  <c r="N42" i="5"/>
  <c r="M50" i="2"/>
  <c r="M42" i="5"/>
  <c r="F39" i="2"/>
  <c r="G39" i="2" s="1"/>
  <c r="H39" i="2" s="1"/>
  <c r="I39" i="2" s="1"/>
  <c r="J39" i="2" s="1"/>
  <c r="K39" i="2" s="1"/>
  <c r="L39" i="2" s="1"/>
  <c r="M39" i="2" s="1"/>
  <c r="N39" i="2" s="1"/>
  <c r="E9" i="2"/>
  <c r="E52" i="2" l="1"/>
  <c r="F52" i="2" s="1"/>
  <c r="G52" i="2" s="1"/>
  <c r="H52" i="2" s="1"/>
  <c r="I52" i="2" s="1"/>
  <c r="J52" i="2" s="1"/>
  <c r="K52" i="2" s="1"/>
  <c r="L52" i="2" s="1"/>
  <c r="M52" i="2" s="1"/>
  <c r="E32" i="2"/>
  <c r="F32" i="2" s="1"/>
  <c r="I88" i="1"/>
  <c r="J88" i="1" s="1"/>
  <c r="K88" i="1" s="1"/>
  <c r="L88" i="1" s="1"/>
  <c r="M88" i="1" s="1"/>
  <c r="N88" i="1" s="1"/>
  <c r="N52" i="2" l="1"/>
  <c r="N13" i="2" s="1"/>
  <c r="M13" i="2"/>
  <c r="G32" i="2"/>
  <c r="H32" i="2" s="1"/>
  <c r="G28" i="4"/>
  <c r="G31" i="4" s="1"/>
  <c r="G20" i="5" s="1"/>
  <c r="E28" i="4"/>
  <c r="E31" i="4" s="1"/>
  <c r="E20" i="5" s="1"/>
  <c r="F23" i="4"/>
  <c r="F31" i="4" s="1"/>
  <c r="F20" i="5" s="1"/>
  <c r="D23" i="4"/>
  <c r="D10" i="4"/>
  <c r="D8" i="4"/>
  <c r="D31" i="4" s="1"/>
  <c r="D20" i="5" s="1"/>
  <c r="G36" i="2"/>
  <c r="F36" i="2"/>
  <c r="E36" i="2"/>
  <c r="D36" i="2"/>
  <c r="O20" i="5" l="1"/>
  <c r="I32" i="2"/>
  <c r="H36" i="2"/>
  <c r="F9" i="2"/>
  <c r="G9" i="2" s="1"/>
  <c r="H9" i="2" s="1"/>
  <c r="I9" i="2" s="1"/>
  <c r="J9" i="2" s="1"/>
  <c r="K9" i="2" s="1"/>
  <c r="L9" i="2" s="1"/>
  <c r="M9" i="2" s="1"/>
  <c r="N9" i="2" s="1"/>
  <c r="E10" i="2"/>
  <c r="F10" i="2" s="1"/>
  <c r="G10" i="2" s="1"/>
  <c r="H10" i="2" s="1"/>
  <c r="I10" i="2" s="1"/>
  <c r="J10" i="2" s="1"/>
  <c r="K10" i="2" s="1"/>
  <c r="L10" i="2" s="1"/>
  <c r="M10" i="2" s="1"/>
  <c r="N10" i="2" s="1"/>
  <c r="E8" i="2"/>
  <c r="F8" i="2" s="1"/>
  <c r="L70" i="2"/>
  <c r="K70" i="2"/>
  <c r="J70" i="2"/>
  <c r="I70" i="2"/>
  <c r="H70" i="2"/>
  <c r="G70" i="2"/>
  <c r="L69" i="2"/>
  <c r="K69" i="2"/>
  <c r="J69" i="2"/>
  <c r="I69" i="2"/>
  <c r="H69" i="2"/>
  <c r="G69" i="2"/>
  <c r="L68" i="2"/>
  <c r="K68" i="2"/>
  <c r="J68" i="2"/>
  <c r="I68" i="2"/>
  <c r="H68" i="2"/>
  <c r="G68" i="2"/>
  <c r="F70" i="2"/>
  <c r="F69" i="2"/>
  <c r="F68" i="2"/>
  <c r="L66" i="2"/>
  <c r="K66" i="2"/>
  <c r="J66" i="2"/>
  <c r="I66" i="2"/>
  <c r="H66" i="2"/>
  <c r="G66" i="2"/>
  <c r="F66" i="2"/>
  <c r="L65" i="2"/>
  <c r="K65" i="2"/>
  <c r="J65" i="2"/>
  <c r="I65" i="2"/>
  <c r="H65" i="2"/>
  <c r="G65" i="2"/>
  <c r="F65" i="2"/>
  <c r="L64" i="2"/>
  <c r="K64" i="2"/>
  <c r="J64" i="2"/>
  <c r="I64" i="2"/>
  <c r="H64" i="2"/>
  <c r="G64" i="2"/>
  <c r="F64" i="2"/>
  <c r="E66" i="2"/>
  <c r="E65" i="2"/>
  <c r="E64" i="2"/>
  <c r="L62" i="2"/>
  <c r="K62" i="2"/>
  <c r="J62" i="2"/>
  <c r="I62" i="2"/>
  <c r="H62" i="2"/>
  <c r="G62" i="2"/>
  <c r="F62" i="2"/>
  <c r="E62" i="2"/>
  <c r="L61" i="2"/>
  <c r="K61" i="2"/>
  <c r="J61" i="2"/>
  <c r="I61" i="2"/>
  <c r="H61" i="2"/>
  <c r="G61" i="2"/>
  <c r="F61" i="2"/>
  <c r="E61" i="2"/>
  <c r="L60" i="2"/>
  <c r="K60" i="2"/>
  <c r="J60" i="2"/>
  <c r="I60" i="2"/>
  <c r="H60" i="2"/>
  <c r="G60" i="2"/>
  <c r="F60" i="2"/>
  <c r="E60" i="2"/>
  <c r="D62" i="2"/>
  <c r="D61" i="2"/>
  <c r="D60" i="2"/>
  <c r="L49" i="2"/>
  <c r="K49" i="2"/>
  <c r="J49" i="2"/>
  <c r="I49" i="2"/>
  <c r="H49" i="2"/>
  <c r="G49" i="2"/>
  <c r="F49" i="2"/>
  <c r="E49" i="2"/>
  <c r="F87" i="1"/>
  <c r="G87" i="1" s="1"/>
  <c r="H87" i="1" s="1"/>
  <c r="I87" i="1" s="1"/>
  <c r="J87" i="1" s="1"/>
  <c r="E65" i="1"/>
  <c r="E102" i="1" s="1"/>
  <c r="E64" i="1"/>
  <c r="E101" i="1" s="1"/>
  <c r="E63" i="1"/>
  <c r="E100" i="1" s="1"/>
  <c r="E61" i="1"/>
  <c r="E98" i="1" s="1"/>
  <c r="E60" i="1"/>
  <c r="E97" i="1" s="1"/>
  <c r="E59" i="1"/>
  <c r="E96" i="1" s="1"/>
  <c r="N41" i="1"/>
  <c r="N55" i="1" s="1"/>
  <c r="M41" i="1"/>
  <c r="M55" i="1" s="1"/>
  <c r="L41" i="1"/>
  <c r="K41" i="1"/>
  <c r="K55" i="1" s="1"/>
  <c r="J41" i="1"/>
  <c r="J42" i="1" s="1"/>
  <c r="I41" i="1"/>
  <c r="I55" i="1" s="1"/>
  <c r="H41" i="1"/>
  <c r="H42" i="1" s="1"/>
  <c r="G41" i="1"/>
  <c r="G55" i="1" s="1"/>
  <c r="F41" i="1"/>
  <c r="F55" i="1" s="1"/>
  <c r="E41" i="1"/>
  <c r="E55" i="1" s="1"/>
  <c r="D18" i="1"/>
  <c r="L55" i="1" l="1"/>
  <c r="L42" i="1"/>
  <c r="L43" i="1" s="1"/>
  <c r="J55" i="1"/>
  <c r="J92" i="1" s="1"/>
  <c r="N42" i="1"/>
  <c r="N56" i="1" s="1"/>
  <c r="L56" i="1"/>
  <c r="K42" i="1"/>
  <c r="K43" i="1" s="1"/>
  <c r="L45" i="1" s="1"/>
  <c r="L59" i="1" s="1"/>
  <c r="J56" i="1"/>
  <c r="J43" i="1"/>
  <c r="J57" i="1" s="1"/>
  <c r="J94" i="1" s="1"/>
  <c r="M42" i="1"/>
  <c r="M43" i="1" s="1"/>
  <c r="N45" i="1" s="1"/>
  <c r="N59" i="1" s="1"/>
  <c r="J32" i="2"/>
  <c r="I36" i="2"/>
  <c r="K87" i="1"/>
  <c r="G92" i="1"/>
  <c r="I92" i="1"/>
  <c r="J93" i="1"/>
  <c r="F92" i="1"/>
  <c r="L57" i="1"/>
  <c r="M45" i="1"/>
  <c r="I42" i="1"/>
  <c r="H56" i="1"/>
  <c r="H93" i="1" s="1"/>
  <c r="H43" i="1"/>
  <c r="H55" i="1"/>
  <c r="H92" i="1" s="1"/>
  <c r="G42" i="1"/>
  <c r="F42" i="1"/>
  <c r="E92" i="1"/>
  <c r="E42" i="1"/>
  <c r="G8" i="2"/>
  <c r="D72" i="2"/>
  <c r="D50" i="2" s="1"/>
  <c r="D13" i="2" s="1"/>
  <c r="D15" i="2" s="1"/>
  <c r="F72" i="2"/>
  <c r="H72" i="2"/>
  <c r="J72" i="2"/>
  <c r="L72" i="2"/>
  <c r="E72" i="2"/>
  <c r="G72" i="2"/>
  <c r="I72" i="2"/>
  <c r="K72" i="2"/>
  <c r="L46" i="1"/>
  <c r="G50" i="2" l="1"/>
  <c r="G13" i="2" s="1"/>
  <c r="G42" i="5"/>
  <c r="E50" i="2"/>
  <c r="E13" i="2" s="1"/>
  <c r="E15" i="2" s="1"/>
  <c r="E42" i="5"/>
  <c r="L50" i="2"/>
  <c r="L13" i="2" s="1"/>
  <c r="L42" i="5"/>
  <c r="J50" i="2"/>
  <c r="J13" i="2" s="1"/>
  <c r="J42" i="5"/>
  <c r="H50" i="2"/>
  <c r="H13" i="2" s="1"/>
  <c r="H42" i="5"/>
  <c r="F50" i="2"/>
  <c r="F13" i="2" s="1"/>
  <c r="F15" i="2" s="1"/>
  <c r="F42" i="5"/>
  <c r="K50" i="2"/>
  <c r="K13" i="2" s="1"/>
  <c r="K42" i="5"/>
  <c r="I50" i="2"/>
  <c r="I13" i="2" s="1"/>
  <c r="I42" i="5"/>
  <c r="G15" i="2"/>
  <c r="G16" i="2" s="1"/>
  <c r="N46" i="1"/>
  <c r="N47" i="1" s="1"/>
  <c r="N43" i="1"/>
  <c r="N57" i="1" s="1"/>
  <c r="M56" i="1"/>
  <c r="K56" i="1"/>
  <c r="K57" i="1"/>
  <c r="K94" i="1" s="1"/>
  <c r="K93" i="1"/>
  <c r="K45" i="1"/>
  <c r="K59" i="1" s="1"/>
  <c r="K96" i="1" s="1"/>
  <c r="M57" i="1"/>
  <c r="K32" i="2"/>
  <c r="J36" i="2"/>
  <c r="L87" i="1"/>
  <c r="K92" i="1"/>
  <c r="M46" i="1"/>
  <c r="M59" i="1"/>
  <c r="I43" i="1"/>
  <c r="I56" i="1"/>
  <c r="I93" i="1" s="1"/>
  <c r="I45" i="1"/>
  <c r="H57" i="1"/>
  <c r="H94" i="1" s="1"/>
  <c r="G43" i="1"/>
  <c r="G56" i="1"/>
  <c r="G93" i="1" s="1"/>
  <c r="F56" i="1"/>
  <c r="F93" i="1" s="1"/>
  <c r="F43" i="1"/>
  <c r="E56" i="1"/>
  <c r="E43" i="1"/>
  <c r="D16" i="2"/>
  <c r="H8" i="2"/>
  <c r="H15" i="2" s="1"/>
  <c r="E16" i="2"/>
  <c r="L60" i="1"/>
  <c r="L47" i="1"/>
  <c r="M49" i="1" s="1"/>
  <c r="M50" i="1" s="1"/>
  <c r="M51" i="1" s="1"/>
  <c r="N60" i="1"/>
  <c r="F16" i="2" l="1"/>
  <c r="K46" i="1"/>
  <c r="K60" i="1" s="1"/>
  <c r="K97" i="1" s="1"/>
  <c r="F40" i="2"/>
  <c r="F41" i="2" s="1"/>
  <c r="E40" i="2"/>
  <c r="E41" i="2" s="1"/>
  <c r="E43" i="2" s="1"/>
  <c r="D40" i="2"/>
  <c r="D41" i="2" s="1"/>
  <c r="G40" i="2"/>
  <c r="G41" i="2" s="1"/>
  <c r="L32" i="2"/>
  <c r="M32" i="2" s="1"/>
  <c r="N32" i="2" s="1"/>
  <c r="K36" i="2"/>
  <c r="M87" i="1"/>
  <c r="M96" i="1" s="1"/>
  <c r="L92" i="1"/>
  <c r="L96" i="1"/>
  <c r="L93" i="1"/>
  <c r="L94" i="1"/>
  <c r="L97" i="1"/>
  <c r="M60" i="1"/>
  <c r="M47" i="1"/>
  <c r="J45" i="1"/>
  <c r="I57" i="1"/>
  <c r="I94" i="1" s="1"/>
  <c r="I46" i="1"/>
  <c r="I59" i="1"/>
  <c r="I96" i="1" s="1"/>
  <c r="H45" i="1"/>
  <c r="G57" i="1"/>
  <c r="G94" i="1" s="1"/>
  <c r="G45" i="1"/>
  <c r="F57" i="1"/>
  <c r="F94" i="1" s="1"/>
  <c r="E93" i="1"/>
  <c r="F45" i="1"/>
  <c r="E57" i="1"/>
  <c r="E94" i="1" s="1"/>
  <c r="I8" i="2"/>
  <c r="I15" i="2" s="1"/>
  <c r="H16" i="2"/>
  <c r="M63" i="1"/>
  <c r="N61" i="1"/>
  <c r="L61" i="1"/>
  <c r="L98" i="1" s="1"/>
  <c r="K47" i="1" l="1"/>
  <c r="G43" i="2"/>
  <c r="G17" i="5" s="1"/>
  <c r="G32" i="6" s="1"/>
  <c r="D43" i="2"/>
  <c r="D17" i="5" s="1"/>
  <c r="D32" i="6" s="1"/>
  <c r="H40" i="2"/>
  <c r="H41" i="2" s="1"/>
  <c r="E17" i="5"/>
  <c r="E32" i="6" s="1"/>
  <c r="F43" i="2"/>
  <c r="F17" i="5" s="1"/>
  <c r="F32" i="6" s="1"/>
  <c r="M36" i="2"/>
  <c r="N36" i="2"/>
  <c r="M100" i="1"/>
  <c r="L36" i="2"/>
  <c r="N87" i="1"/>
  <c r="M92" i="1"/>
  <c r="M94" i="1"/>
  <c r="M93" i="1"/>
  <c r="E66" i="1"/>
  <c r="N49" i="1"/>
  <c r="N50" i="1" s="1"/>
  <c r="N51" i="1" s="1"/>
  <c r="M61" i="1"/>
  <c r="M98" i="1" s="1"/>
  <c r="L49" i="1"/>
  <c r="L50" i="1" s="1"/>
  <c r="L51" i="1" s="1"/>
  <c r="K61" i="1"/>
  <c r="K98" i="1" s="1"/>
  <c r="M97" i="1"/>
  <c r="J59" i="1"/>
  <c r="J96" i="1" s="1"/>
  <c r="J46" i="1"/>
  <c r="I60" i="1"/>
  <c r="I97" i="1" s="1"/>
  <c r="I47" i="1"/>
  <c r="H59" i="1"/>
  <c r="H96" i="1" s="1"/>
  <c r="H46" i="1"/>
  <c r="G46" i="1"/>
  <c r="G59" i="1"/>
  <c r="G96" i="1" s="1"/>
  <c r="F59" i="1"/>
  <c r="F46" i="1"/>
  <c r="E104" i="1"/>
  <c r="E16" i="5" s="1"/>
  <c r="E31" i="6" s="1"/>
  <c r="J8" i="2"/>
  <c r="J15" i="2" s="1"/>
  <c r="I16" i="2"/>
  <c r="M65" i="1"/>
  <c r="M102" i="1" s="1"/>
  <c r="M64" i="1"/>
  <c r="M101" i="1" s="1"/>
  <c r="F63" i="1"/>
  <c r="F100" i="1" s="1"/>
  <c r="E13" i="5" l="1"/>
  <c r="E39" i="5"/>
  <c r="L63" i="1"/>
  <c r="L100" i="1" s="1"/>
  <c r="H43" i="2"/>
  <c r="H17" i="5" s="1"/>
  <c r="I40" i="2"/>
  <c r="E18" i="5"/>
  <c r="I41" i="2"/>
  <c r="N92" i="1"/>
  <c r="N96" i="1"/>
  <c r="N93" i="1"/>
  <c r="N94" i="1"/>
  <c r="N97" i="1"/>
  <c r="N98" i="1"/>
  <c r="M66" i="1"/>
  <c r="N63" i="1"/>
  <c r="J47" i="1"/>
  <c r="J60" i="1"/>
  <c r="J97" i="1" s="1"/>
  <c r="J49" i="1"/>
  <c r="I61" i="1"/>
  <c r="I98" i="1" s="1"/>
  <c r="H47" i="1"/>
  <c r="H60" i="1"/>
  <c r="H97" i="1" s="1"/>
  <c r="G47" i="1"/>
  <c r="G60" i="1"/>
  <c r="G97" i="1" s="1"/>
  <c r="D18" i="5"/>
  <c r="F96" i="1"/>
  <c r="F47" i="1"/>
  <c r="F60" i="1"/>
  <c r="F97" i="1" s="1"/>
  <c r="M104" i="1"/>
  <c r="M16" i="5" s="1"/>
  <c r="M31" i="6" s="1"/>
  <c r="K8" i="2"/>
  <c r="K15" i="2" s="1"/>
  <c r="J16" i="2"/>
  <c r="N65" i="1"/>
  <c r="N102" i="1" s="1"/>
  <c r="N64" i="1"/>
  <c r="N101" i="1" s="1"/>
  <c r="L65" i="1"/>
  <c r="L102" i="1" s="1"/>
  <c r="L64" i="1"/>
  <c r="L101" i="1" s="1"/>
  <c r="F65" i="1"/>
  <c r="F102" i="1" s="1"/>
  <c r="F64" i="1"/>
  <c r="F101" i="1" s="1"/>
  <c r="M13" i="5" l="1"/>
  <c r="M39" i="5"/>
  <c r="H32" i="6"/>
  <c r="J40" i="2"/>
  <c r="J41" i="2" s="1"/>
  <c r="J43" i="2" s="1"/>
  <c r="I43" i="2"/>
  <c r="I17" i="5" s="1"/>
  <c r="L104" i="1"/>
  <c r="L16" i="5" s="1"/>
  <c r="L31" i="6" s="1"/>
  <c r="N100" i="1"/>
  <c r="N104" i="1" s="1"/>
  <c r="N16" i="5" s="1"/>
  <c r="N31" i="6" s="1"/>
  <c r="N66" i="1"/>
  <c r="L66" i="1"/>
  <c r="K49" i="1"/>
  <c r="J61" i="1"/>
  <c r="J98" i="1" s="1"/>
  <c r="J50" i="1"/>
  <c r="J63" i="1"/>
  <c r="I49" i="1"/>
  <c r="H61" i="1"/>
  <c r="H98" i="1" s="1"/>
  <c r="H49" i="1"/>
  <c r="G61" i="1"/>
  <c r="G98" i="1" s="1"/>
  <c r="G49" i="1"/>
  <c r="F61" i="1"/>
  <c r="F98" i="1" s="1"/>
  <c r="F104" i="1" s="1"/>
  <c r="F16" i="5" s="1"/>
  <c r="F31" i="6" s="1"/>
  <c r="D22" i="5"/>
  <c r="D33" i="6" s="1"/>
  <c r="D24" i="5"/>
  <c r="D34" i="6" s="1"/>
  <c r="L8" i="2"/>
  <c r="L15" i="2" s="1"/>
  <c r="K16" i="2"/>
  <c r="L13" i="5" l="1"/>
  <c r="L39" i="5"/>
  <c r="N13" i="5"/>
  <c r="N39" i="5"/>
  <c r="I32" i="6"/>
  <c r="K40" i="2"/>
  <c r="K41" i="2" s="1"/>
  <c r="K43" i="2" s="1"/>
  <c r="J17" i="5"/>
  <c r="M8" i="2"/>
  <c r="L16" i="2"/>
  <c r="F18" i="5"/>
  <c r="F66" i="1"/>
  <c r="K50" i="1"/>
  <c r="K63" i="1"/>
  <c r="J100" i="1"/>
  <c r="J51" i="1"/>
  <c r="J65" i="1" s="1"/>
  <c r="J102" i="1" s="1"/>
  <c r="J64" i="1"/>
  <c r="J101" i="1" s="1"/>
  <c r="I50" i="1"/>
  <c r="I63" i="1"/>
  <c r="H50" i="1"/>
  <c r="H63" i="1"/>
  <c r="E22" i="5"/>
  <c r="G50" i="1"/>
  <c r="G63" i="1"/>
  <c r="F13" i="5" l="1"/>
  <c r="F39" i="5"/>
  <c r="E33" i="6"/>
  <c r="E36" i="5"/>
  <c r="M15" i="2"/>
  <c r="M16" i="2" s="1"/>
  <c r="M40" i="2" s="1"/>
  <c r="M41" i="2" s="1"/>
  <c r="J32" i="6"/>
  <c r="L40" i="2"/>
  <c r="L41" i="2" s="1"/>
  <c r="L43" i="2" s="1"/>
  <c r="N8" i="2"/>
  <c r="N15" i="2" s="1"/>
  <c r="K17" i="5"/>
  <c r="J104" i="1"/>
  <c r="E24" i="5"/>
  <c r="E34" i="6" s="1"/>
  <c r="K100" i="1"/>
  <c r="K51" i="1"/>
  <c r="K65" i="1" s="1"/>
  <c r="K102" i="1" s="1"/>
  <c r="K64" i="1"/>
  <c r="K101" i="1" s="1"/>
  <c r="J66" i="1"/>
  <c r="I100" i="1"/>
  <c r="I51" i="1"/>
  <c r="I65" i="1" s="1"/>
  <c r="I102" i="1" s="1"/>
  <c r="I64" i="1"/>
  <c r="I101" i="1" s="1"/>
  <c r="H100" i="1"/>
  <c r="H51" i="1"/>
  <c r="H65" i="1" s="1"/>
  <c r="H102" i="1" s="1"/>
  <c r="H64" i="1"/>
  <c r="H101" i="1" s="1"/>
  <c r="G100" i="1"/>
  <c r="G51" i="1"/>
  <c r="G65" i="1" s="1"/>
  <c r="G102" i="1" s="1"/>
  <c r="G64" i="1"/>
  <c r="G101" i="1" s="1"/>
  <c r="J13" i="5" l="1"/>
  <c r="J39" i="5"/>
  <c r="J16" i="5"/>
  <c r="K32" i="6"/>
  <c r="M43" i="2"/>
  <c r="M17" i="5" s="1"/>
  <c r="N16" i="2"/>
  <c r="L17" i="5"/>
  <c r="G104" i="1"/>
  <c r="G16" i="5" s="1"/>
  <c r="G31" i="6" s="1"/>
  <c r="K104" i="1"/>
  <c r="K66" i="1"/>
  <c r="I66" i="1"/>
  <c r="I104" i="1"/>
  <c r="H66" i="1"/>
  <c r="H104" i="1"/>
  <c r="H16" i="5" s="1"/>
  <c r="G66" i="1"/>
  <c r="G13" i="5" l="1"/>
  <c r="G39" i="5"/>
  <c r="H13" i="5"/>
  <c r="H39" i="5"/>
  <c r="I13" i="5"/>
  <c r="I39" i="5"/>
  <c r="K13" i="5"/>
  <c r="K39" i="5"/>
  <c r="H31" i="6"/>
  <c r="H18" i="5"/>
  <c r="H22" i="5" s="1"/>
  <c r="I16" i="5"/>
  <c r="J31" i="6"/>
  <c r="J18" i="5"/>
  <c r="J22" i="5" s="1"/>
  <c r="K16" i="5"/>
  <c r="L18" i="5"/>
  <c r="L22" i="5" s="1"/>
  <c r="L32" i="6"/>
  <c r="M18" i="5"/>
  <c r="M22" i="5" s="1"/>
  <c r="M32" i="6"/>
  <c r="N40" i="2"/>
  <c r="N41" i="2" s="1"/>
  <c r="G18" i="5"/>
  <c r="F22" i="5"/>
  <c r="F24" i="5"/>
  <c r="L33" i="6" l="1"/>
  <c r="L36" i="5"/>
  <c r="H33" i="6"/>
  <c r="H36" i="5"/>
  <c r="M33" i="6"/>
  <c r="M36" i="5"/>
  <c r="F33" i="6"/>
  <c r="F36" i="5"/>
  <c r="J33" i="6"/>
  <c r="J36" i="5"/>
  <c r="K31" i="6"/>
  <c r="K18" i="5"/>
  <c r="K22" i="5" s="1"/>
  <c r="I31" i="6"/>
  <c r="I18" i="5"/>
  <c r="I22" i="5" s="1"/>
  <c r="O16" i="5"/>
  <c r="G24" i="5"/>
  <c r="F34" i="6"/>
  <c r="N43" i="2"/>
  <c r="N17" i="5" s="1"/>
  <c r="N32" i="6" s="1"/>
  <c r="G22" i="5"/>
  <c r="D33" i="5" l="1"/>
  <c r="K33" i="6"/>
  <c r="K36" i="5"/>
  <c r="I33" i="6"/>
  <c r="I36" i="5"/>
  <c r="G33" i="6"/>
  <c r="G36" i="5"/>
  <c r="D32" i="5"/>
  <c r="H24" i="5"/>
  <c r="G34" i="6"/>
  <c r="N18" i="5"/>
  <c r="O17" i="5"/>
  <c r="I24" i="5" l="1"/>
  <c r="H34" i="6"/>
  <c r="N22" i="5"/>
  <c r="O18" i="5"/>
  <c r="N33" i="6" l="1"/>
  <c r="N36" i="5"/>
  <c r="J24" i="5"/>
  <c r="I34" i="6"/>
  <c r="O22" i="5"/>
  <c r="D29" i="5"/>
  <c r="K24" i="5" l="1"/>
  <c r="J34" i="6"/>
  <c r="L24" i="5" l="1"/>
  <c r="K34" i="6"/>
  <c r="M24" i="5" l="1"/>
  <c r="L34" i="6"/>
  <c r="M34" i="6" l="1"/>
  <c r="N24" i="5"/>
  <c r="N34" i="6" s="1"/>
</calcChain>
</file>

<file path=xl/sharedStrings.xml><?xml version="1.0" encoding="utf-8"?>
<sst xmlns="http://schemas.openxmlformats.org/spreadsheetml/2006/main" count="354" uniqueCount="153">
  <si>
    <t>Drake University</t>
  </si>
  <si>
    <t>Financial Feasibility Analysis - Instructions</t>
  </si>
  <si>
    <t>Following are general instructions to prepare this financial feasibility analysis.  This file is set up for analysis of a new graduate program but can be modified for other programs as well.</t>
  </si>
  <si>
    <t>The analysis is set up in five sheets.  The 'Revenue,' 'Expense,' and 'Start up' sheets should all be filled out first and feed into the 'Summary' and 'Graph' sheets.</t>
  </si>
  <si>
    <t>Cells highlighted in light yellow are intended to reflect data that needs to be entered into the sheet.  Note that 'Year 0' is intended as the 'start up' year prior to students being enrolled beginning in 'Year 1.'</t>
  </si>
  <si>
    <t>Revenue:</t>
  </si>
  <si>
    <t>Enter the name of the program under consideration in row 3 of the sheet.</t>
  </si>
  <si>
    <t>Fill in the expected or typical credits to be taken to complete the program.</t>
  </si>
  <si>
    <t>Fill in the expected enrollment in cohorts that begin each semester.</t>
  </si>
  <si>
    <t>Adjust expected attrition rates as appropriate for the program.</t>
  </si>
  <si>
    <t>Enter tuition rate and rate increase data.</t>
  </si>
  <si>
    <t>Review calculated revenue at the bottom to ensure formulas are working properly and the revenue is as expected.</t>
  </si>
  <si>
    <t>Expenses:</t>
  </si>
  <si>
    <t>Fill in expected personnel needs.</t>
  </si>
  <si>
    <t>Estimated annual increases in personnel costs will generally be 2-3% annually.</t>
  </si>
  <si>
    <t>The current benefits rate in use for the operating budget should be entered (contact Finance if the rate is needed).</t>
  </si>
  <si>
    <t>Fill in expected non-personnel costs.</t>
  </si>
  <si>
    <t>Fill in estimated institutional support for marketing and overhead.</t>
  </si>
  <si>
    <t>Review and adjust calculated adjunct/overload needs based on expected faculty load and credits to be taught by semester.</t>
  </si>
  <si>
    <t>Note that expenses listed in this financial feasibility analysis may not end up being what is entered for budget purposes.</t>
  </si>
  <si>
    <t>Start up:</t>
  </si>
  <si>
    <t>Fill in expected costs to be incurred to start the program that are not already incluced in 'Year 0' expenses, such as space renovation and equipment needed for the program.</t>
  </si>
  <si>
    <t>Start up costs will generally only be in 'Year 0' but there may be additional start up expenses in the out years as the program is expected to grow.</t>
  </si>
  <si>
    <t>Summary:</t>
  </si>
  <si>
    <t>Review data that should all flow from the other sheets.</t>
  </si>
  <si>
    <t>Manually calculate 'Payback of start up costs' based on actual cash flow (contact CFO for assistance).</t>
  </si>
  <si>
    <t>A payback period based on actual cash flows should generally be 3-5 years at most.</t>
  </si>
  <si>
    <t>The net present value should reflect a healthy positive figure and the internal rate of return should be greater than 5% with 8-20% preferred.</t>
  </si>
  <si>
    <t>Graph:</t>
  </si>
  <si>
    <t>The graph reflects the revenue, expense, net income and cumulative net income for the project.</t>
  </si>
  <si>
    <t>For an audience needing to see the underlying assumptions behind the figures, all five sheets can be shared by converting to a PDF or printing.</t>
  </si>
  <si>
    <t>For an audience needing only an overview, only the 'Summary' and/or 'Graph' sheet(s) can be shared.</t>
  </si>
  <si>
    <t>For assistance in filling out the template, please contact the CFO, Adam Voigts, at extension 3112 or email at adam.voigts@drake.edu.</t>
  </si>
  <si>
    <t>Financial Feasibility Analysis - Summary</t>
  </si>
  <si>
    <t>[program name]</t>
  </si>
  <si>
    <t>Summary</t>
  </si>
  <si>
    <t>Year 0</t>
  </si>
  <si>
    <t>Year 1</t>
  </si>
  <si>
    <t>Year 2</t>
  </si>
  <si>
    <t>Year 3</t>
  </si>
  <si>
    <t>Year 4</t>
  </si>
  <si>
    <t>Year 5</t>
  </si>
  <si>
    <t>Year 6</t>
  </si>
  <si>
    <t>Year 7</t>
  </si>
  <si>
    <t>Year 8</t>
  </si>
  <si>
    <t>Year 9</t>
  </si>
  <si>
    <t>Year 10</t>
  </si>
  <si>
    <t>Enrollment</t>
  </si>
  <si>
    <t>Entering cohort number of students</t>
  </si>
  <si>
    <t>Fall</t>
  </si>
  <si>
    <t>Spring</t>
  </si>
  <si>
    <t>Summer</t>
  </si>
  <si>
    <t>Credits enrolled</t>
  </si>
  <si>
    <t>Revenue</t>
  </si>
  <si>
    <t>Expense</t>
  </si>
  <si>
    <t>Start up</t>
  </si>
  <si>
    <t>Total</t>
  </si>
  <si>
    <t>Cumulative</t>
  </si>
  <si>
    <t>Other Financial Measures</t>
  </si>
  <si>
    <t>Payback of start up costs</t>
  </si>
  <si>
    <t>Average</t>
  </si>
  <si>
    <t>years</t>
  </si>
  <si>
    <t>Actual cash flow</t>
  </si>
  <si>
    <t>years (manual)</t>
  </si>
  <si>
    <t>Net present value</t>
  </si>
  <si>
    <t>3.5% discount rate</t>
  </si>
  <si>
    <t>Internal rate of return</t>
  </si>
  <si>
    <t>Financial Targets</t>
  </si>
  <si>
    <r>
      <t>Net margin percent</t>
    </r>
    <r>
      <rPr>
        <vertAlign val="superscript"/>
        <sz val="11"/>
        <color theme="1"/>
        <rFont val="Calibri"/>
        <family val="2"/>
        <scheme val="minor"/>
      </rPr>
      <t>1</t>
    </r>
  </si>
  <si>
    <t>(Target is breakeven by year 3 and 20-50% thereafter)</t>
  </si>
  <si>
    <r>
      <t>Average number of credits per section</t>
    </r>
    <r>
      <rPr>
        <vertAlign val="superscript"/>
        <sz val="11"/>
        <color theme="1"/>
        <rFont val="Calibri"/>
        <family val="2"/>
        <scheme val="minor"/>
      </rPr>
      <t>2</t>
    </r>
  </si>
  <si>
    <t>(Target is …)</t>
  </si>
  <si>
    <r>
      <t>Average credit hours per full-time instructor</t>
    </r>
    <r>
      <rPr>
        <vertAlign val="superscript"/>
        <sz val="11"/>
        <color theme="1"/>
        <rFont val="Calibri"/>
        <family val="2"/>
        <scheme val="minor"/>
      </rPr>
      <t>3</t>
    </r>
  </si>
  <si>
    <r>
      <t>1</t>
    </r>
    <r>
      <rPr>
        <sz val="11"/>
        <color theme="1"/>
        <rFont val="Calibri"/>
        <family val="2"/>
        <scheme val="minor"/>
      </rPr>
      <t>Net margin (revenue minus total expenses including start up costs) divided by revenue</t>
    </r>
  </si>
  <si>
    <r>
      <t>2</t>
    </r>
    <r>
      <rPr>
        <sz val="11"/>
        <color theme="1"/>
        <rFont val="Calibri"/>
        <family val="2"/>
        <scheme val="minor"/>
      </rPr>
      <t>Total credits taken by students (total student enrolled student credit hours) divided by numbe rof course sections</t>
    </r>
  </si>
  <si>
    <r>
      <t>3</t>
    </r>
    <r>
      <rPr>
        <sz val="11"/>
        <color theme="1"/>
        <rFont val="Calibri"/>
        <family val="2"/>
        <scheme val="minor"/>
      </rPr>
      <t>Total credits taught by faculty (total faculty workload for student credit hours) divided by number of full-time instructors</t>
    </r>
  </si>
  <si>
    <t>Net Income</t>
  </si>
  <si>
    <t>Cumulative Net Income</t>
  </si>
  <si>
    <t>Financial Feasibility Analysis - Revenue</t>
  </si>
  <si>
    <t>Program Credits</t>
  </si>
  <si>
    <t>Program Courses</t>
  </si>
  <si>
    <t>Entering cohort</t>
  </si>
  <si>
    <t>Attrition</t>
  </si>
  <si>
    <t>Fall to Spring</t>
  </si>
  <si>
    <t>Spring to Summer</t>
  </si>
  <si>
    <t>Summer to Fall</t>
  </si>
  <si>
    <t>Students enrolled</t>
  </si>
  <si>
    <t>Course Sections</t>
  </si>
  <si>
    <t>Per credit rate</t>
  </si>
  <si>
    <t>Percentage increase</t>
  </si>
  <si>
    <t>Financial Feasibility Analysis - Expense</t>
  </si>
  <si>
    <t>Personnel</t>
  </si>
  <si>
    <t>Faculty 1 - Program Director</t>
  </si>
  <si>
    <t>3% annual increase</t>
  </si>
  <si>
    <t>Faculty 2</t>
  </si>
  <si>
    <t>Administrative Assistant</t>
  </si>
  <si>
    <t>Staff 1</t>
  </si>
  <si>
    <t>Staff 2</t>
  </si>
  <si>
    <t>Adjunct/Overload</t>
  </si>
  <si>
    <t>Per below</t>
  </si>
  <si>
    <t>Benefits</t>
  </si>
  <si>
    <t>Non-Personnel</t>
  </si>
  <si>
    <t>Supplies</t>
  </si>
  <si>
    <t>Level</t>
  </si>
  <si>
    <t>Travel</t>
  </si>
  <si>
    <t>Print/Copy</t>
  </si>
  <si>
    <t>Postage</t>
  </si>
  <si>
    <t>Telephone/Long-distance/Cell</t>
  </si>
  <si>
    <t>Instiutional Dues/Memb/Subscriptions</t>
  </si>
  <si>
    <t>Equipment/Furnishings &lt; $5,000</t>
  </si>
  <si>
    <t>Software &lt; $5,000</t>
  </si>
  <si>
    <t>Repairs/Maintenance</t>
  </si>
  <si>
    <t>Faculty/Staff Dev Dues/Memb/Subscri</t>
  </si>
  <si>
    <t>Entertainment/Meals/Hospitality</t>
  </si>
  <si>
    <t>Contracted Services/Consultants</t>
  </si>
  <si>
    <t>License Fees</t>
  </si>
  <si>
    <t>Accreditation</t>
  </si>
  <si>
    <t>$250 annual increase</t>
  </si>
  <si>
    <t>[Other 1]</t>
  </si>
  <si>
    <t>[Other 2]</t>
  </si>
  <si>
    <t>[Other 3]</t>
  </si>
  <si>
    <t>Institutional support</t>
  </si>
  <si>
    <t>Marketing support</t>
  </si>
  <si>
    <t>Estimated</t>
  </si>
  <si>
    <t>General overhead</t>
  </si>
  <si>
    <t>Adjunct/Overload Expenses</t>
  </si>
  <si>
    <t>Credits taught</t>
  </si>
  <si>
    <t>Adjunct/Overload rate per credit</t>
  </si>
  <si>
    <t>2% annual increase</t>
  </si>
  <si>
    <t>Number of full-time instructors (including director)</t>
  </si>
  <si>
    <t>Cohorts started each year</t>
  </si>
  <si>
    <t>Financial Feasibility Analysis - Start up Capital</t>
  </si>
  <si>
    <t>Space renovation</t>
  </si>
  <si>
    <t>Estimated cost in capital budget</t>
  </si>
  <si>
    <t>Item 1</t>
  </si>
  <si>
    <t>2 units</t>
  </si>
  <si>
    <t>Install  as part of remodel project</t>
  </si>
  <si>
    <t>Item 2</t>
  </si>
  <si>
    <t>Item 3</t>
  </si>
  <si>
    <t>Item 4</t>
  </si>
  <si>
    <t>Item 5</t>
  </si>
  <si>
    <t>6 units</t>
  </si>
  <si>
    <t>10 units</t>
  </si>
  <si>
    <t>8 units</t>
  </si>
  <si>
    <t>Item 6</t>
  </si>
  <si>
    <t>Item 7</t>
  </si>
  <si>
    <t>4 units</t>
  </si>
  <si>
    <t>Item 8</t>
  </si>
  <si>
    <t>1 unit</t>
  </si>
  <si>
    <t>Item 9</t>
  </si>
  <si>
    <t>Item 10</t>
  </si>
  <si>
    <t>20 units</t>
  </si>
  <si>
    <t>Item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</si>
</sst>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_(&quot;$&quot;* #,##0_);_(&quot;$&quot;* \(#,##0\);_(&quot;$&quot;* &quot;-&quot;??_);_(@_)"/>
    <numFmt numFmtId="166"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theme="0"/>
      <name val="Calibri"/>
      <family val="2"/>
    </font>
    <font>
      <sz val="11"/>
      <color theme="1"/>
      <name val="Calibri"/>
      <family val="2"/>
    </font>
    <font>
      <vertAlign val="superscript"/>
      <sz val="11"/>
      <color theme="1"/>
      <name val="Calibri"/>
      <family val="2"/>
      <scheme val="minor"/>
    </font>
  </fonts>
  <fills count="5">
    <fill>
      <patternFill patternType="none"/>
    </fill>
    <fill>
      <patternFill patternType="gray125"/>
    </fill>
    <fill>
      <patternFill patternType="solid">
        <fgColor rgb="FF1F2D9F"/>
        <bgColor indexed="64"/>
      </patternFill>
    </fill>
    <fill>
      <patternFill patternType="solid">
        <fgColor theme="7" tint="0.79998168889431442"/>
        <bgColor indexed="64"/>
      </patternFill>
    </fill>
    <fill>
      <patternFill patternType="solid">
        <fgColor rgb="FFFFFFCC"/>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3" fillId="0" borderId="0" xfId="0" applyFont="1"/>
    <xf numFmtId="0" fontId="2" fillId="0" borderId="0" xfId="0" applyFont="1"/>
    <xf numFmtId="0" fontId="4" fillId="0" borderId="0" xfId="0" applyFont="1"/>
    <xf numFmtId="0" fontId="0" fillId="0" borderId="0" xfId="0" applyAlignment="1">
      <alignment horizontal="left" indent="1"/>
    </xf>
    <xf numFmtId="0" fontId="0" fillId="0" borderId="1" xfId="0" applyBorder="1"/>
    <xf numFmtId="0" fontId="0" fillId="0" borderId="2" xfId="0" applyBorder="1"/>
    <xf numFmtId="0" fontId="0" fillId="0" borderId="0" xfId="0" applyAlignment="1">
      <alignment horizontal="left" indent="2"/>
    </xf>
    <xf numFmtId="0" fontId="0" fillId="0" borderId="0" xfId="0" applyAlignment="1">
      <alignment horizontal="left"/>
    </xf>
    <xf numFmtId="0" fontId="2" fillId="0" borderId="0" xfId="0" applyFont="1" applyAlignment="1">
      <alignment horizontal="left"/>
    </xf>
    <xf numFmtId="0" fontId="0" fillId="0" borderId="3" xfId="0" applyBorder="1" applyAlignment="1">
      <alignment horizontal="center"/>
    </xf>
    <xf numFmtId="165" fontId="0" fillId="0" borderId="0" xfId="2" applyNumberFormat="1" applyFont="1"/>
    <xf numFmtId="165" fontId="0" fillId="0" borderId="0" xfId="0" applyNumberFormat="1"/>
    <xf numFmtId="0" fontId="0" fillId="0" borderId="3" xfId="0" applyBorder="1"/>
    <xf numFmtId="165" fontId="0" fillId="0" borderId="3" xfId="2" applyNumberFormat="1" applyFont="1" applyBorder="1"/>
    <xf numFmtId="165" fontId="0" fillId="0" borderId="1" xfId="2" applyNumberFormat="1" applyFont="1" applyBorder="1"/>
    <xf numFmtId="165" fontId="0" fillId="0" borderId="2" xfId="2" applyNumberFormat="1" applyFont="1" applyBorder="1"/>
    <xf numFmtId="165" fontId="0" fillId="0" borderId="4" xfId="2" applyNumberFormat="1" applyFont="1" applyBorder="1"/>
    <xf numFmtId="0" fontId="0" fillId="0" borderId="0" xfId="0" applyAlignment="1">
      <alignment horizontal="center"/>
    </xf>
    <xf numFmtId="165" fontId="0" fillId="0" borderId="2" xfId="0" applyNumberFormat="1" applyBorder="1"/>
    <xf numFmtId="165" fontId="0" fillId="0" borderId="4" xfId="0" applyNumberFormat="1" applyBorder="1"/>
    <xf numFmtId="165" fontId="0" fillId="0" borderId="3" xfId="0" applyNumberFormat="1" applyBorder="1"/>
    <xf numFmtId="6" fontId="0" fillId="0" borderId="0" xfId="0" applyNumberFormat="1"/>
    <xf numFmtId="43" fontId="0" fillId="0" borderId="0" xfId="1" applyFont="1"/>
    <xf numFmtId="165" fontId="0" fillId="0" borderId="0" xfId="2" applyNumberFormat="1" applyFont="1" applyFill="1"/>
    <xf numFmtId="165" fontId="0" fillId="0" borderId="2" xfId="2" applyNumberFormat="1" applyFont="1" applyFill="1" applyBorder="1"/>
    <xf numFmtId="164" fontId="0" fillId="0" borderId="0" xfId="0" applyNumberFormat="1"/>
    <xf numFmtId="42" fontId="0" fillId="0" borderId="0" xfId="0" applyNumberFormat="1"/>
    <xf numFmtId="42" fontId="0" fillId="0" borderId="3" xfId="0" applyNumberFormat="1" applyBorder="1" applyAlignment="1">
      <alignment horizontal="center"/>
    </xf>
    <xf numFmtId="42" fontId="0" fillId="0" borderId="2" xfId="0" applyNumberFormat="1" applyBorder="1"/>
    <xf numFmtId="43" fontId="0" fillId="3" borderId="0" xfId="1" applyFont="1" applyFill="1"/>
    <xf numFmtId="165" fontId="0" fillId="4" borderId="0" xfId="2" applyNumberFormat="1" applyFont="1" applyFill="1"/>
    <xf numFmtId="0" fontId="0" fillId="4" borderId="0" xfId="0" applyFill="1"/>
    <xf numFmtId="9" fontId="0" fillId="4" borderId="0" xfId="0" applyNumberFormat="1" applyFill="1" applyAlignment="1">
      <alignment horizontal="left"/>
    </xf>
    <xf numFmtId="9" fontId="0" fillId="4" borderId="0" xfId="0" applyNumberFormat="1" applyFill="1"/>
    <xf numFmtId="9" fontId="0" fillId="4" borderId="0" xfId="3" applyFont="1" applyFill="1"/>
    <xf numFmtId="164" fontId="0" fillId="4" borderId="0" xfId="3" applyNumberFormat="1" applyFont="1" applyFill="1"/>
    <xf numFmtId="0" fontId="0" fillId="4" borderId="0" xfId="0" applyFill="1" applyAlignment="1">
      <alignment horizontal="left" indent="1"/>
    </xf>
    <xf numFmtId="0" fontId="0" fillId="4" borderId="0" xfId="0" applyFill="1" applyAlignment="1">
      <alignment horizontal="left"/>
    </xf>
    <xf numFmtId="0" fontId="6" fillId="0" borderId="0" xfId="0" applyFont="1"/>
    <xf numFmtId="164" fontId="0" fillId="0" borderId="0" xfId="3" applyNumberFormat="1" applyFont="1"/>
    <xf numFmtId="0" fontId="4" fillId="0" borderId="0" xfId="0" applyFont="1" applyAlignment="1">
      <alignment horizontal="left" indent="4"/>
    </xf>
    <xf numFmtId="166" fontId="0" fillId="0" borderId="0" xfId="0" applyNumberFormat="1"/>
    <xf numFmtId="0" fontId="7" fillId="0" borderId="0" xfId="0" applyFont="1"/>
    <xf numFmtId="0" fontId="5" fillId="2" borderId="0" xfId="0" applyFont="1" applyFill="1" applyAlignment="1">
      <alignment horizontal="center"/>
    </xf>
    <xf numFmtId="49" fontId="5" fillId="2" borderId="0" xfId="0" applyNumberFormat="1"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Graph!$C$31</c:f>
              <c:strCache>
                <c:ptCount val="1"/>
                <c:pt idx="0">
                  <c:v> Revenue </c:v>
                </c:pt>
              </c:strCache>
            </c:strRef>
          </c:tx>
          <c:spPr>
            <a:ln w="28575" cap="rnd">
              <a:solidFill>
                <a:schemeClr val="accent1"/>
              </a:solidFill>
              <a:round/>
            </a:ln>
            <a:effectLst/>
          </c:spPr>
          <c:marker>
            <c:symbol val="none"/>
          </c:marker>
          <c:cat>
            <c:strRef>
              <c:f>Graph!$D$30:$N$30</c:f>
              <c:strCache>
                <c:ptCount val="11"/>
                <c:pt idx="0">
                  <c:v> Year 0 </c:v>
                </c:pt>
                <c:pt idx="1">
                  <c:v> Year 1 </c:v>
                </c:pt>
                <c:pt idx="2">
                  <c:v> Year 2 </c:v>
                </c:pt>
                <c:pt idx="3">
                  <c:v> Year 3 </c:v>
                </c:pt>
                <c:pt idx="4">
                  <c:v> Year 4 </c:v>
                </c:pt>
                <c:pt idx="5">
                  <c:v> Year 5 </c:v>
                </c:pt>
                <c:pt idx="6">
                  <c:v> Year 6 </c:v>
                </c:pt>
                <c:pt idx="7">
                  <c:v> Year 7 </c:v>
                </c:pt>
                <c:pt idx="8">
                  <c:v> Year 8 </c:v>
                </c:pt>
                <c:pt idx="9">
                  <c:v> Year 9 </c:v>
                </c:pt>
                <c:pt idx="10">
                  <c:v> Year 10 </c:v>
                </c:pt>
              </c:strCache>
            </c:strRef>
          </c:cat>
          <c:val>
            <c:numRef>
              <c:f>Graph!$D$31:$N$31</c:f>
              <c:numCache>
                <c:formatCode>_("$"* #,##0_);_("$"* \(#,##0\);_("$"* "-"_);_(@_)</c:formatCode>
                <c:ptCount val="11"/>
                <c:pt idx="0">
                  <c:v>0</c:v>
                </c:pt>
                <c:pt idx="1">
                  <c:v>65475</c:v>
                </c:pt>
                <c:pt idx="2">
                  <c:v>149850</c:v>
                </c:pt>
                <c:pt idx="3">
                  <c:v>261820</c:v>
                </c:pt>
                <c:pt idx="4">
                  <c:v>405244</c:v>
                </c:pt>
                <c:pt idx="5">
                  <c:v>532140</c:v>
                </c:pt>
                <c:pt idx="6">
                  <c:v>621054</c:v>
                </c:pt>
                <c:pt idx="7">
                  <c:v>654460</c:v>
                </c:pt>
                <c:pt idx="8">
                  <c:v>670800</c:v>
                </c:pt>
                <c:pt idx="9">
                  <c:v>688000</c:v>
                </c:pt>
                <c:pt idx="10">
                  <c:v>705200</c:v>
                </c:pt>
              </c:numCache>
            </c:numRef>
          </c:val>
          <c:smooth val="0"/>
          <c:extLst>
            <c:ext xmlns:c16="http://schemas.microsoft.com/office/drawing/2014/chart" uri="{C3380CC4-5D6E-409C-BE32-E72D297353CC}">
              <c16:uniqueId val="{00000000-B1C8-41A5-AE0F-9328C3CD34FB}"/>
            </c:ext>
          </c:extLst>
        </c:ser>
        <c:ser>
          <c:idx val="1"/>
          <c:order val="1"/>
          <c:tx>
            <c:strRef>
              <c:f>Graph!$C$32</c:f>
              <c:strCache>
                <c:ptCount val="1"/>
                <c:pt idx="0">
                  <c:v> Expense </c:v>
                </c:pt>
              </c:strCache>
            </c:strRef>
          </c:tx>
          <c:spPr>
            <a:ln w="28575" cap="rnd">
              <a:solidFill>
                <a:schemeClr val="accent2"/>
              </a:solidFill>
              <a:round/>
            </a:ln>
            <a:effectLst/>
          </c:spPr>
          <c:marker>
            <c:symbol val="none"/>
          </c:marker>
          <c:cat>
            <c:strRef>
              <c:f>Graph!$D$30:$N$30</c:f>
              <c:strCache>
                <c:ptCount val="11"/>
                <c:pt idx="0">
                  <c:v> Year 0 </c:v>
                </c:pt>
                <c:pt idx="1">
                  <c:v> Year 1 </c:v>
                </c:pt>
                <c:pt idx="2">
                  <c:v> Year 2 </c:v>
                </c:pt>
                <c:pt idx="3">
                  <c:v> Year 3 </c:v>
                </c:pt>
                <c:pt idx="4">
                  <c:v> Year 4 </c:v>
                </c:pt>
                <c:pt idx="5">
                  <c:v> Year 5 </c:v>
                </c:pt>
                <c:pt idx="6">
                  <c:v> Year 6 </c:v>
                </c:pt>
                <c:pt idx="7">
                  <c:v> Year 7 </c:v>
                </c:pt>
                <c:pt idx="8">
                  <c:v> Year 8 </c:v>
                </c:pt>
                <c:pt idx="9">
                  <c:v> Year 9 </c:v>
                </c:pt>
                <c:pt idx="10">
                  <c:v> Year 10 </c:v>
                </c:pt>
              </c:strCache>
            </c:strRef>
          </c:cat>
          <c:val>
            <c:numRef>
              <c:f>Graph!$D$32:$N$32</c:f>
              <c:numCache>
                <c:formatCode>_("$"* #,##0_);_("$"* \(#,##0\);_("$"* "-"_);_(@_)</c:formatCode>
                <c:ptCount val="11"/>
                <c:pt idx="0">
                  <c:v>550373</c:v>
                </c:pt>
                <c:pt idx="1">
                  <c:v>263852.59999999998</c:v>
                </c:pt>
                <c:pt idx="2">
                  <c:v>386168.4</c:v>
                </c:pt>
                <c:pt idx="3">
                  <c:v>310604.2</c:v>
                </c:pt>
                <c:pt idx="4">
                  <c:v>311552.40000000002</c:v>
                </c:pt>
                <c:pt idx="5">
                  <c:v>320058</c:v>
                </c:pt>
                <c:pt idx="6">
                  <c:v>328800</c:v>
                </c:pt>
                <c:pt idx="7">
                  <c:v>343783.2</c:v>
                </c:pt>
                <c:pt idx="8">
                  <c:v>347014.8</c:v>
                </c:pt>
                <c:pt idx="9">
                  <c:v>350500.8</c:v>
                </c:pt>
                <c:pt idx="10">
                  <c:v>359950.8</c:v>
                </c:pt>
              </c:numCache>
            </c:numRef>
          </c:val>
          <c:smooth val="0"/>
          <c:extLst>
            <c:ext xmlns:c16="http://schemas.microsoft.com/office/drawing/2014/chart" uri="{C3380CC4-5D6E-409C-BE32-E72D297353CC}">
              <c16:uniqueId val="{00000001-B1C8-41A5-AE0F-9328C3CD34FB}"/>
            </c:ext>
          </c:extLst>
        </c:ser>
        <c:ser>
          <c:idx val="2"/>
          <c:order val="2"/>
          <c:tx>
            <c:strRef>
              <c:f>Graph!$C$33</c:f>
              <c:strCache>
                <c:ptCount val="1"/>
                <c:pt idx="0">
                  <c:v> Net Income </c:v>
                </c:pt>
              </c:strCache>
            </c:strRef>
          </c:tx>
          <c:spPr>
            <a:ln w="28575" cap="rnd">
              <a:solidFill>
                <a:schemeClr val="accent3"/>
              </a:solidFill>
              <a:round/>
            </a:ln>
            <a:effectLst/>
          </c:spPr>
          <c:marker>
            <c:symbol val="none"/>
          </c:marker>
          <c:cat>
            <c:strRef>
              <c:f>Graph!$D$30:$N$30</c:f>
              <c:strCache>
                <c:ptCount val="11"/>
                <c:pt idx="0">
                  <c:v> Year 0 </c:v>
                </c:pt>
                <c:pt idx="1">
                  <c:v> Year 1 </c:v>
                </c:pt>
                <c:pt idx="2">
                  <c:v> Year 2 </c:v>
                </c:pt>
                <c:pt idx="3">
                  <c:v> Year 3 </c:v>
                </c:pt>
                <c:pt idx="4">
                  <c:v> Year 4 </c:v>
                </c:pt>
                <c:pt idx="5">
                  <c:v> Year 5 </c:v>
                </c:pt>
                <c:pt idx="6">
                  <c:v> Year 6 </c:v>
                </c:pt>
                <c:pt idx="7">
                  <c:v> Year 7 </c:v>
                </c:pt>
                <c:pt idx="8">
                  <c:v> Year 8 </c:v>
                </c:pt>
                <c:pt idx="9">
                  <c:v> Year 9 </c:v>
                </c:pt>
                <c:pt idx="10">
                  <c:v> Year 10 </c:v>
                </c:pt>
              </c:strCache>
            </c:strRef>
          </c:cat>
          <c:val>
            <c:numRef>
              <c:f>Graph!$D$33:$N$33</c:f>
              <c:numCache>
                <c:formatCode>_("$"* #,##0_);_("$"* \(#,##0\);_("$"* "-"_);_(@_)</c:formatCode>
                <c:ptCount val="11"/>
                <c:pt idx="0">
                  <c:v>-550373</c:v>
                </c:pt>
                <c:pt idx="1">
                  <c:v>-198377.60000000001</c:v>
                </c:pt>
                <c:pt idx="2">
                  <c:v>-236318.40000000002</c:v>
                </c:pt>
                <c:pt idx="3">
                  <c:v>-48784.200000000012</c:v>
                </c:pt>
                <c:pt idx="4">
                  <c:v>93691.599999999977</c:v>
                </c:pt>
                <c:pt idx="5">
                  <c:v>212082</c:v>
                </c:pt>
                <c:pt idx="6">
                  <c:v>292254</c:v>
                </c:pt>
                <c:pt idx="7">
                  <c:v>310676.8</c:v>
                </c:pt>
                <c:pt idx="8">
                  <c:v>323785.2</c:v>
                </c:pt>
                <c:pt idx="9">
                  <c:v>337499.2</c:v>
                </c:pt>
                <c:pt idx="10">
                  <c:v>345249.2</c:v>
                </c:pt>
              </c:numCache>
            </c:numRef>
          </c:val>
          <c:smooth val="0"/>
          <c:extLst>
            <c:ext xmlns:c16="http://schemas.microsoft.com/office/drawing/2014/chart" uri="{C3380CC4-5D6E-409C-BE32-E72D297353CC}">
              <c16:uniqueId val="{00000002-B1C8-41A5-AE0F-9328C3CD34FB}"/>
            </c:ext>
          </c:extLst>
        </c:ser>
        <c:ser>
          <c:idx val="3"/>
          <c:order val="3"/>
          <c:tx>
            <c:strRef>
              <c:f>Graph!$C$34</c:f>
              <c:strCache>
                <c:ptCount val="1"/>
                <c:pt idx="0">
                  <c:v> Cumulative Net Income </c:v>
                </c:pt>
              </c:strCache>
            </c:strRef>
          </c:tx>
          <c:spPr>
            <a:ln w="28575" cap="rnd">
              <a:solidFill>
                <a:schemeClr val="accent4"/>
              </a:solidFill>
              <a:round/>
            </a:ln>
            <a:effectLst/>
          </c:spPr>
          <c:marker>
            <c:symbol val="none"/>
          </c:marker>
          <c:cat>
            <c:strRef>
              <c:f>Graph!$D$30:$N$30</c:f>
              <c:strCache>
                <c:ptCount val="11"/>
                <c:pt idx="0">
                  <c:v> Year 0 </c:v>
                </c:pt>
                <c:pt idx="1">
                  <c:v> Year 1 </c:v>
                </c:pt>
                <c:pt idx="2">
                  <c:v> Year 2 </c:v>
                </c:pt>
                <c:pt idx="3">
                  <c:v> Year 3 </c:v>
                </c:pt>
                <c:pt idx="4">
                  <c:v> Year 4 </c:v>
                </c:pt>
                <c:pt idx="5">
                  <c:v> Year 5 </c:v>
                </c:pt>
                <c:pt idx="6">
                  <c:v> Year 6 </c:v>
                </c:pt>
                <c:pt idx="7">
                  <c:v> Year 7 </c:v>
                </c:pt>
                <c:pt idx="8">
                  <c:v> Year 8 </c:v>
                </c:pt>
                <c:pt idx="9">
                  <c:v> Year 9 </c:v>
                </c:pt>
                <c:pt idx="10">
                  <c:v> Year 10 </c:v>
                </c:pt>
              </c:strCache>
            </c:strRef>
          </c:cat>
          <c:val>
            <c:numRef>
              <c:f>Graph!$D$34:$N$34</c:f>
              <c:numCache>
                <c:formatCode>_("$"* #,##0_);_("$"* \(#,##0\);_("$"* "-"_);_(@_)</c:formatCode>
                <c:ptCount val="11"/>
                <c:pt idx="0">
                  <c:v>-550373</c:v>
                </c:pt>
                <c:pt idx="1">
                  <c:v>-748750.6</c:v>
                </c:pt>
                <c:pt idx="2">
                  <c:v>-985069</c:v>
                </c:pt>
                <c:pt idx="3">
                  <c:v>-1033853.2</c:v>
                </c:pt>
                <c:pt idx="4">
                  <c:v>-940161.6</c:v>
                </c:pt>
                <c:pt idx="5">
                  <c:v>-728079.6</c:v>
                </c:pt>
                <c:pt idx="6">
                  <c:v>-435825.6</c:v>
                </c:pt>
                <c:pt idx="7">
                  <c:v>-125148.79999999999</c:v>
                </c:pt>
                <c:pt idx="8">
                  <c:v>198636.40000000002</c:v>
                </c:pt>
                <c:pt idx="9">
                  <c:v>536135.60000000009</c:v>
                </c:pt>
                <c:pt idx="10">
                  <c:v>881384.8</c:v>
                </c:pt>
              </c:numCache>
            </c:numRef>
          </c:val>
          <c:smooth val="0"/>
          <c:extLst>
            <c:ext xmlns:c16="http://schemas.microsoft.com/office/drawing/2014/chart" uri="{C3380CC4-5D6E-409C-BE32-E72D297353CC}">
              <c16:uniqueId val="{00000003-B1C8-41A5-AE0F-9328C3CD34FB}"/>
            </c:ext>
          </c:extLst>
        </c:ser>
        <c:dLbls>
          <c:showLegendKey val="0"/>
          <c:showVal val="0"/>
          <c:showCatName val="0"/>
          <c:showSerName val="0"/>
          <c:showPercent val="0"/>
          <c:showBubbleSize val="0"/>
        </c:dLbls>
        <c:smooth val="0"/>
        <c:axId val="351955727"/>
        <c:axId val="499166735"/>
      </c:lineChart>
      <c:catAx>
        <c:axId val="35195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9166735"/>
        <c:crosses val="autoZero"/>
        <c:auto val="1"/>
        <c:lblAlgn val="ctr"/>
        <c:lblOffset val="100"/>
        <c:noMultiLvlLbl val="0"/>
      </c:catAx>
      <c:valAx>
        <c:axId val="49916673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195572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Entry>
      <c:legendEntry>
        <c:idx val="3"/>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8318333876904444"/>
          <c:y val="0.91351209303965208"/>
          <c:w val="0.62574377611082643"/>
          <c:h val="7.02078906803316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15239</xdr:rowOff>
    </xdr:from>
    <xdr:to>
      <xdr:col>10</xdr:col>
      <xdr:colOff>609600</xdr:colOff>
      <xdr:row>26</xdr:row>
      <xdr:rowOff>171449</xdr:rowOff>
    </xdr:to>
    <xdr:graphicFrame macro="">
      <xdr:nvGraphicFramePr>
        <xdr:cNvPr id="2" name="Chart 1">
          <a:extLst>
            <a:ext uri="{FF2B5EF4-FFF2-40B4-BE49-F238E27FC236}">
              <a16:creationId xmlns:a16="http://schemas.microsoft.com/office/drawing/2014/main" id="{907FEEB6-1EEE-40FC-A50F-C5E580F203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E882A-A2BB-4903-96B0-F8A0F268451F}">
  <sheetPr>
    <pageSetUpPr fitToPage="1"/>
  </sheetPr>
  <dimension ref="A1:B44"/>
  <sheetViews>
    <sheetView topLeftCell="A7" workbookViewId="0">
      <selection sqref="A1:B1"/>
    </sheetView>
  </sheetViews>
  <sheetFormatPr defaultColWidth="8.88671875" defaultRowHeight="14.4" x14ac:dyDescent="0.3"/>
  <cols>
    <col min="1" max="1" width="4.88671875" style="39" customWidth="1"/>
    <col min="2" max="2" width="150.88671875" style="39" customWidth="1"/>
    <col min="3" max="16384" width="8.88671875" style="39"/>
  </cols>
  <sheetData>
    <row r="1" spans="1:2" ht="18" x14ac:dyDescent="0.35">
      <c r="A1" s="44" t="s">
        <v>0</v>
      </c>
      <c r="B1" s="44"/>
    </row>
    <row r="2" spans="1:2" ht="18" x14ac:dyDescent="0.35">
      <c r="A2" s="44" t="s">
        <v>1</v>
      </c>
      <c r="B2" s="44"/>
    </row>
    <row r="3" spans="1:2" ht="18" x14ac:dyDescent="0.35">
      <c r="A3" s="44"/>
      <c r="B3" s="44"/>
    </row>
    <row r="5" spans="1:2" x14ac:dyDescent="0.3">
      <c r="A5" s="39" t="s">
        <v>2</v>
      </c>
    </row>
    <row r="7" spans="1:2" x14ac:dyDescent="0.3">
      <c r="A7" s="39" t="s">
        <v>3</v>
      </c>
    </row>
    <row r="9" spans="1:2" x14ac:dyDescent="0.3">
      <c r="A9" s="39" t="s">
        <v>4</v>
      </c>
    </row>
    <row r="11" spans="1:2" x14ac:dyDescent="0.3">
      <c r="A11" s="39" t="s">
        <v>5</v>
      </c>
    </row>
    <row r="12" spans="1:2" x14ac:dyDescent="0.3">
      <c r="B12" s="39" t="s">
        <v>6</v>
      </c>
    </row>
    <row r="13" spans="1:2" x14ac:dyDescent="0.3">
      <c r="B13" s="39" t="s">
        <v>7</v>
      </c>
    </row>
    <row r="14" spans="1:2" x14ac:dyDescent="0.3">
      <c r="B14" s="39" t="s">
        <v>8</v>
      </c>
    </row>
    <row r="15" spans="1:2" x14ac:dyDescent="0.3">
      <c r="B15" s="39" t="s">
        <v>9</v>
      </c>
    </row>
    <row r="16" spans="1:2" x14ac:dyDescent="0.3">
      <c r="B16" s="39" t="s">
        <v>10</v>
      </c>
    </row>
    <row r="17" spans="1:2" x14ac:dyDescent="0.3">
      <c r="B17" s="39" t="s">
        <v>11</v>
      </c>
    </row>
    <row r="19" spans="1:2" x14ac:dyDescent="0.3">
      <c r="A19" s="39" t="s">
        <v>12</v>
      </c>
    </row>
    <row r="20" spans="1:2" x14ac:dyDescent="0.3">
      <c r="B20" s="39" t="s">
        <v>13</v>
      </c>
    </row>
    <row r="21" spans="1:2" x14ac:dyDescent="0.3">
      <c r="B21" s="39" t="s">
        <v>14</v>
      </c>
    </row>
    <row r="22" spans="1:2" x14ac:dyDescent="0.3">
      <c r="B22" s="39" t="s">
        <v>15</v>
      </c>
    </row>
    <row r="23" spans="1:2" x14ac:dyDescent="0.3">
      <c r="B23" s="39" t="s">
        <v>16</v>
      </c>
    </row>
    <row r="24" spans="1:2" x14ac:dyDescent="0.3">
      <c r="B24" s="39" t="s">
        <v>17</v>
      </c>
    </row>
    <row r="25" spans="1:2" x14ac:dyDescent="0.3">
      <c r="B25" s="39" t="s">
        <v>18</v>
      </c>
    </row>
    <row r="26" spans="1:2" x14ac:dyDescent="0.3">
      <c r="B26" s="39" t="s">
        <v>19</v>
      </c>
    </row>
    <row r="28" spans="1:2" x14ac:dyDescent="0.3">
      <c r="A28" s="39" t="s">
        <v>20</v>
      </c>
    </row>
    <row r="29" spans="1:2" x14ac:dyDescent="0.3">
      <c r="B29" s="39" t="s">
        <v>21</v>
      </c>
    </row>
    <row r="30" spans="1:2" x14ac:dyDescent="0.3">
      <c r="B30" s="39" t="s">
        <v>22</v>
      </c>
    </row>
    <row r="32" spans="1:2" x14ac:dyDescent="0.3">
      <c r="A32" s="39" t="s">
        <v>23</v>
      </c>
    </row>
    <row r="33" spans="1:2" x14ac:dyDescent="0.3">
      <c r="B33" s="39" t="s">
        <v>24</v>
      </c>
    </row>
    <row r="34" spans="1:2" x14ac:dyDescent="0.3">
      <c r="B34" s="39" t="s">
        <v>25</v>
      </c>
    </row>
    <row r="35" spans="1:2" x14ac:dyDescent="0.3">
      <c r="B35" s="39" t="s">
        <v>26</v>
      </c>
    </row>
    <row r="36" spans="1:2" x14ac:dyDescent="0.3">
      <c r="B36" s="39" t="s">
        <v>27</v>
      </c>
    </row>
    <row r="38" spans="1:2" x14ac:dyDescent="0.3">
      <c r="A38" s="39" t="s">
        <v>28</v>
      </c>
    </row>
    <row r="39" spans="1:2" x14ac:dyDescent="0.3">
      <c r="B39" s="39" t="s">
        <v>29</v>
      </c>
    </row>
    <row r="41" spans="1:2" x14ac:dyDescent="0.3">
      <c r="A41" s="39" t="s">
        <v>30</v>
      </c>
    </row>
    <row r="42" spans="1:2" x14ac:dyDescent="0.3">
      <c r="A42" s="39" t="s">
        <v>31</v>
      </c>
    </row>
    <row r="44" spans="1:2" x14ac:dyDescent="0.3">
      <c r="A44" s="39" t="s">
        <v>32</v>
      </c>
    </row>
  </sheetData>
  <mergeCells count="3">
    <mergeCell ref="A1:B1"/>
    <mergeCell ref="A2:B2"/>
    <mergeCell ref="A3:B3"/>
  </mergeCells>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8"/>
  <sheetViews>
    <sheetView tabSelected="1" workbookViewId="0">
      <selection activeCell="B49" sqref="B49"/>
    </sheetView>
  </sheetViews>
  <sheetFormatPr defaultRowHeight="14.4" x14ac:dyDescent="0.3"/>
  <cols>
    <col min="1" max="1" width="2.88671875" customWidth="1"/>
    <col min="2" max="2" width="20.88671875" customWidth="1"/>
    <col min="3" max="3" width="15.88671875" customWidth="1"/>
    <col min="4" max="15" width="11.88671875" customWidth="1"/>
  </cols>
  <sheetData>
    <row r="1" spans="1:15" ht="18" x14ac:dyDescent="0.35">
      <c r="A1" s="44" t="s">
        <v>0</v>
      </c>
      <c r="B1" s="44"/>
      <c r="C1" s="44"/>
      <c r="D1" s="44"/>
      <c r="E1" s="44"/>
      <c r="F1" s="44"/>
      <c r="G1" s="44"/>
      <c r="H1" s="44"/>
      <c r="I1" s="44"/>
      <c r="J1" s="44"/>
      <c r="K1" s="44"/>
      <c r="L1" s="44"/>
      <c r="M1" s="44"/>
      <c r="N1" s="44"/>
      <c r="O1" s="44"/>
    </row>
    <row r="2" spans="1:15" ht="18" x14ac:dyDescent="0.35">
      <c r="A2" s="44" t="s">
        <v>33</v>
      </c>
      <c r="B2" s="44"/>
      <c r="C2" s="44"/>
      <c r="D2" s="44"/>
      <c r="E2" s="44"/>
      <c r="F2" s="44"/>
      <c r="G2" s="44"/>
      <c r="H2" s="44"/>
      <c r="I2" s="44"/>
      <c r="J2" s="44"/>
      <c r="K2" s="44"/>
      <c r="L2" s="44"/>
      <c r="M2" s="44"/>
      <c r="N2" s="44"/>
      <c r="O2" s="44"/>
    </row>
    <row r="3" spans="1:15" ht="18" x14ac:dyDescent="0.35">
      <c r="A3" s="44" t="s">
        <v>34</v>
      </c>
      <c r="B3" s="44"/>
      <c r="C3" s="44"/>
      <c r="D3" s="44"/>
      <c r="E3" s="44"/>
      <c r="F3" s="44"/>
      <c r="G3" s="44"/>
      <c r="H3" s="44"/>
      <c r="I3" s="44"/>
      <c r="J3" s="44"/>
      <c r="K3" s="44"/>
      <c r="L3" s="44"/>
      <c r="M3" s="44"/>
      <c r="N3" s="44"/>
      <c r="O3" s="44"/>
    </row>
    <row r="5" spans="1:15" ht="18" x14ac:dyDescent="0.35">
      <c r="A5" s="1" t="s">
        <v>35</v>
      </c>
      <c r="D5" s="10" t="s">
        <v>36</v>
      </c>
      <c r="E5" s="10" t="s">
        <v>37</v>
      </c>
      <c r="F5" s="10" t="s">
        <v>38</v>
      </c>
      <c r="G5" s="10" t="s">
        <v>39</v>
      </c>
      <c r="H5" s="10" t="s">
        <v>40</v>
      </c>
      <c r="I5" s="10" t="s">
        <v>41</v>
      </c>
      <c r="J5" s="10" t="s">
        <v>42</v>
      </c>
      <c r="K5" s="10" t="s">
        <v>43</v>
      </c>
      <c r="L5" s="10" t="s">
        <v>44</v>
      </c>
      <c r="M5" s="10" t="s">
        <v>45</v>
      </c>
      <c r="N5" s="10" t="s">
        <v>46</v>
      </c>
    </row>
    <row r="7" spans="1:15" ht="15.6" x14ac:dyDescent="0.3">
      <c r="A7" s="3" t="s">
        <v>47</v>
      </c>
      <c r="D7" s="18"/>
      <c r="E7" s="18"/>
      <c r="F7" s="18"/>
      <c r="G7" s="18"/>
      <c r="H7" s="18"/>
      <c r="I7" s="18"/>
      <c r="J7" s="18"/>
      <c r="K7" s="18"/>
      <c r="L7" s="18"/>
      <c r="M7" s="18"/>
      <c r="N7" s="18"/>
    </row>
    <row r="8" spans="1:15" x14ac:dyDescent="0.3">
      <c r="B8" s="2" t="s">
        <v>48</v>
      </c>
    </row>
    <row r="9" spans="1:15" x14ac:dyDescent="0.3">
      <c r="B9" s="4" t="s">
        <v>49</v>
      </c>
      <c r="D9">
        <f>Revenue!D22</f>
        <v>0</v>
      </c>
      <c r="E9">
        <f>Revenue!E22</f>
        <v>4</v>
      </c>
      <c r="F9">
        <f>Revenue!F22</f>
        <v>6</v>
      </c>
      <c r="G9">
        <f>Revenue!G22</f>
        <v>10</v>
      </c>
      <c r="H9">
        <f>Revenue!H22</f>
        <v>15</v>
      </c>
      <c r="I9">
        <f>Revenue!I22</f>
        <v>18</v>
      </c>
      <c r="J9">
        <f>Revenue!J22</f>
        <v>20</v>
      </c>
      <c r="K9">
        <f>Revenue!K22</f>
        <v>20</v>
      </c>
      <c r="L9">
        <f>Revenue!L22</f>
        <v>20</v>
      </c>
      <c r="M9">
        <f>Revenue!M22</f>
        <v>20</v>
      </c>
      <c r="N9">
        <f>Revenue!N22</f>
        <v>20</v>
      </c>
    </row>
    <row r="10" spans="1:15" x14ac:dyDescent="0.3">
      <c r="B10" s="4" t="s">
        <v>50</v>
      </c>
      <c r="D10">
        <f>Revenue!D23</f>
        <v>0</v>
      </c>
      <c r="E10">
        <f>Revenue!E23</f>
        <v>0</v>
      </c>
      <c r="F10">
        <f>Revenue!F23</f>
        <v>0</v>
      </c>
      <c r="G10">
        <f>Revenue!G23</f>
        <v>0</v>
      </c>
      <c r="H10">
        <f>Revenue!H23</f>
        <v>0</v>
      </c>
      <c r="I10">
        <f>Revenue!I23</f>
        <v>0</v>
      </c>
      <c r="J10">
        <f>Revenue!J23</f>
        <v>0</v>
      </c>
      <c r="K10">
        <f>Revenue!K23</f>
        <v>0</v>
      </c>
      <c r="L10">
        <f>Revenue!L23</f>
        <v>0</v>
      </c>
      <c r="M10">
        <f>Revenue!M23</f>
        <v>0</v>
      </c>
      <c r="N10">
        <f>Revenue!N23</f>
        <v>0</v>
      </c>
    </row>
    <row r="11" spans="1:15" x14ac:dyDescent="0.3">
      <c r="B11" s="4" t="s">
        <v>51</v>
      </c>
      <c r="D11">
        <f>Revenue!D24</f>
        <v>0</v>
      </c>
      <c r="E11">
        <f>Revenue!E24</f>
        <v>0</v>
      </c>
      <c r="F11">
        <f>Revenue!F24</f>
        <v>0</v>
      </c>
      <c r="G11">
        <f>Revenue!G24</f>
        <v>0</v>
      </c>
      <c r="H11">
        <f>Revenue!H24</f>
        <v>0</v>
      </c>
      <c r="I11">
        <f>Revenue!I24</f>
        <v>0</v>
      </c>
      <c r="J11">
        <f>Revenue!J24</f>
        <v>0</v>
      </c>
      <c r="K11">
        <f>Revenue!K24</f>
        <v>0</v>
      </c>
      <c r="L11">
        <f>Revenue!L24</f>
        <v>0</v>
      </c>
      <c r="M11">
        <f>Revenue!M24</f>
        <v>0</v>
      </c>
      <c r="N11">
        <f>Revenue!N24</f>
        <v>0</v>
      </c>
    </row>
    <row r="13" spans="1:15" x14ac:dyDescent="0.3">
      <c r="B13" s="9" t="s">
        <v>52</v>
      </c>
      <c r="D13">
        <f>Revenue!D66</f>
        <v>0</v>
      </c>
      <c r="E13">
        <f>Revenue!E66</f>
        <v>97</v>
      </c>
      <c r="F13">
        <f>Revenue!F66</f>
        <v>222</v>
      </c>
      <c r="G13">
        <f>Revenue!G66</f>
        <v>380</v>
      </c>
      <c r="H13">
        <f>Revenue!H66</f>
        <v>574</v>
      </c>
      <c r="I13">
        <f>Revenue!I66</f>
        <v>735</v>
      </c>
      <c r="J13">
        <f>Revenue!J66</f>
        <v>837</v>
      </c>
      <c r="K13">
        <f>Revenue!K66</f>
        <v>860</v>
      </c>
      <c r="L13">
        <f>Revenue!L66</f>
        <v>860</v>
      </c>
      <c r="M13">
        <f>Revenue!M66</f>
        <v>860</v>
      </c>
      <c r="N13">
        <f>Revenue!N66</f>
        <v>860</v>
      </c>
    </row>
    <row r="16" spans="1:15" ht="15.6" x14ac:dyDescent="0.3">
      <c r="A16" s="3" t="s">
        <v>53</v>
      </c>
      <c r="D16" s="11">
        <f>Revenue!D104</f>
        <v>0</v>
      </c>
      <c r="E16" s="11">
        <f>Revenue!E104</f>
        <v>65475</v>
      </c>
      <c r="F16" s="11">
        <f>Revenue!F104</f>
        <v>149850</v>
      </c>
      <c r="G16" s="11">
        <f>Revenue!G104</f>
        <v>261820</v>
      </c>
      <c r="H16" s="11">
        <f>Revenue!H104</f>
        <v>405244</v>
      </c>
      <c r="I16" s="11">
        <f>Revenue!I104</f>
        <v>532140</v>
      </c>
      <c r="J16" s="11">
        <f>Revenue!J104</f>
        <v>621054</v>
      </c>
      <c r="K16" s="11">
        <f>Revenue!K104</f>
        <v>654460</v>
      </c>
      <c r="L16" s="11">
        <f>Revenue!L104</f>
        <v>670800</v>
      </c>
      <c r="M16" s="11">
        <f>Revenue!M104</f>
        <v>688000</v>
      </c>
      <c r="N16" s="11">
        <f>Revenue!N104</f>
        <v>705200</v>
      </c>
      <c r="O16" s="12">
        <f>SUM(D16:N16)</f>
        <v>4754043</v>
      </c>
    </row>
    <row r="17" spans="1:15" ht="15.6" x14ac:dyDescent="0.3">
      <c r="A17" s="3" t="s">
        <v>54</v>
      </c>
      <c r="D17" s="11">
        <f>Expense!D43</f>
        <v>212120</v>
      </c>
      <c r="E17" s="11">
        <f>Expense!E43</f>
        <v>209625.60000000001</v>
      </c>
      <c r="F17" s="11">
        <f>Expense!F43</f>
        <v>301190.40000000002</v>
      </c>
      <c r="G17" s="11">
        <f>Expense!G43</f>
        <v>303277.2</v>
      </c>
      <c r="H17" s="11">
        <f>Expense!H43</f>
        <v>311552.40000000002</v>
      </c>
      <c r="I17" s="11">
        <f>Expense!I43</f>
        <v>320058</v>
      </c>
      <c r="J17" s="11">
        <f>Expense!J43</f>
        <v>328800</v>
      </c>
      <c r="K17" s="11">
        <f>Expense!K43</f>
        <v>343783.2</v>
      </c>
      <c r="L17" s="11">
        <f>Expense!L43</f>
        <v>347014.8</v>
      </c>
      <c r="M17" s="11">
        <f>Expense!M43</f>
        <v>350500.8</v>
      </c>
      <c r="N17" s="11">
        <f>Expense!N43</f>
        <v>359950.8</v>
      </c>
      <c r="O17" s="12">
        <f>SUM(D17:N17)</f>
        <v>3387873.1999999997</v>
      </c>
    </row>
    <row r="18" spans="1:15" x14ac:dyDescent="0.3">
      <c r="D18" s="19">
        <f>D16-D17</f>
        <v>-212120</v>
      </c>
      <c r="E18" s="19">
        <f t="shared" ref="E18:N18" si="0">E16-E17</f>
        <v>-144150.6</v>
      </c>
      <c r="F18" s="19">
        <f t="shared" si="0"/>
        <v>-151340.40000000002</v>
      </c>
      <c r="G18" s="19">
        <f t="shared" si="0"/>
        <v>-41457.200000000012</v>
      </c>
      <c r="H18" s="19">
        <f t="shared" si="0"/>
        <v>93691.599999999977</v>
      </c>
      <c r="I18" s="19">
        <f t="shared" si="0"/>
        <v>212082</v>
      </c>
      <c r="J18" s="19">
        <f t="shared" si="0"/>
        <v>292254</v>
      </c>
      <c r="K18" s="19">
        <f t="shared" si="0"/>
        <v>310676.8</v>
      </c>
      <c r="L18" s="19">
        <f t="shared" si="0"/>
        <v>323785.2</v>
      </c>
      <c r="M18" s="19">
        <f t="shared" si="0"/>
        <v>337499.2</v>
      </c>
      <c r="N18" s="19">
        <f t="shared" si="0"/>
        <v>345249.2</v>
      </c>
      <c r="O18" s="19">
        <f>SUM(D18:N18)</f>
        <v>1366169.8</v>
      </c>
    </row>
    <row r="20" spans="1:15" ht="15.6" x14ac:dyDescent="0.3">
      <c r="A20" s="3" t="s">
        <v>55</v>
      </c>
      <c r="D20" s="14">
        <f>'Start up'!D31</f>
        <v>338253</v>
      </c>
      <c r="E20" s="14">
        <f>'Start up'!E31</f>
        <v>54227</v>
      </c>
      <c r="F20" s="14">
        <f>'Start up'!F31</f>
        <v>84978</v>
      </c>
      <c r="G20" s="14">
        <f>'Start up'!G31</f>
        <v>7327</v>
      </c>
      <c r="H20" s="14">
        <f>'Start up'!H31</f>
        <v>0</v>
      </c>
      <c r="I20" s="14">
        <f>'Start up'!I31</f>
        <v>0</v>
      </c>
      <c r="J20" s="14">
        <f>'Start up'!J31</f>
        <v>0</v>
      </c>
      <c r="K20" s="14">
        <f>'Start up'!K31</f>
        <v>0</v>
      </c>
      <c r="L20" s="14">
        <f>'Start up'!L31</f>
        <v>0</v>
      </c>
      <c r="M20" s="14">
        <f>'Start up'!M31</f>
        <v>0</v>
      </c>
      <c r="N20" s="14">
        <f>'Start up'!N31</f>
        <v>0</v>
      </c>
      <c r="O20" s="21">
        <f>SUM(D20:N20)</f>
        <v>484785</v>
      </c>
    </row>
    <row r="22" spans="1:15" ht="16.2" thickBot="1" x14ac:dyDescent="0.35">
      <c r="A22" s="3" t="s">
        <v>56</v>
      </c>
      <c r="D22" s="20">
        <f>D18-D20</f>
        <v>-550373</v>
      </c>
      <c r="E22" s="20">
        <f t="shared" ref="E22:M22" si="1">E18-E20</f>
        <v>-198377.60000000001</v>
      </c>
      <c r="F22" s="20">
        <f t="shared" si="1"/>
        <v>-236318.40000000002</v>
      </c>
      <c r="G22" s="20">
        <f t="shared" si="1"/>
        <v>-48784.200000000012</v>
      </c>
      <c r="H22" s="20">
        <f t="shared" si="1"/>
        <v>93691.599999999977</v>
      </c>
      <c r="I22" s="20">
        <f t="shared" si="1"/>
        <v>212082</v>
      </c>
      <c r="J22" s="20">
        <f t="shared" si="1"/>
        <v>292254</v>
      </c>
      <c r="K22" s="20">
        <f t="shared" si="1"/>
        <v>310676.8</v>
      </c>
      <c r="L22" s="20">
        <f t="shared" si="1"/>
        <v>323785.2</v>
      </c>
      <c r="M22" s="20">
        <f t="shared" si="1"/>
        <v>337499.2</v>
      </c>
      <c r="N22" s="20">
        <f>N18-N20</f>
        <v>345249.2</v>
      </c>
      <c r="O22" s="20">
        <f>O18-O20</f>
        <v>881384.8</v>
      </c>
    </row>
    <row r="23" spans="1:15" ht="15" thickTop="1" x14ac:dyDescent="0.3"/>
    <row r="24" spans="1:15" ht="16.2" thickBot="1" x14ac:dyDescent="0.35">
      <c r="A24" s="3" t="s">
        <v>57</v>
      </c>
      <c r="D24" s="20">
        <f>D18-D20</f>
        <v>-550373</v>
      </c>
      <c r="E24" s="20">
        <f>D24+E18-E20</f>
        <v>-748750.6</v>
      </c>
      <c r="F24" s="20">
        <f t="shared" ref="F24:N24" si="2">E24+F18-F20</f>
        <v>-985069</v>
      </c>
      <c r="G24" s="20">
        <f t="shared" si="2"/>
        <v>-1033853.2</v>
      </c>
      <c r="H24" s="20">
        <f t="shared" si="2"/>
        <v>-940161.6</v>
      </c>
      <c r="I24" s="20">
        <f t="shared" si="2"/>
        <v>-728079.6</v>
      </c>
      <c r="J24" s="20">
        <f t="shared" si="2"/>
        <v>-435825.6</v>
      </c>
      <c r="K24" s="20">
        <f t="shared" si="2"/>
        <v>-125148.79999999999</v>
      </c>
      <c r="L24" s="20">
        <f t="shared" si="2"/>
        <v>198636.40000000002</v>
      </c>
      <c r="M24" s="20">
        <f t="shared" si="2"/>
        <v>536135.60000000009</v>
      </c>
      <c r="N24" s="20">
        <f t="shared" si="2"/>
        <v>881384.8</v>
      </c>
      <c r="O24" s="12"/>
    </row>
    <row r="25" spans="1:15" ht="15" thickTop="1" x14ac:dyDescent="0.3"/>
    <row r="27" spans="1:15" ht="15.6" x14ac:dyDescent="0.3">
      <c r="A27" s="3"/>
    </row>
    <row r="28" spans="1:15" ht="15.6" x14ac:dyDescent="0.3">
      <c r="A28" s="3" t="s">
        <v>58</v>
      </c>
    </row>
    <row r="29" spans="1:15" x14ac:dyDescent="0.3">
      <c r="B29" t="s">
        <v>59</v>
      </c>
      <c r="C29" t="s">
        <v>60</v>
      </c>
      <c r="D29" s="23">
        <f>O20/(O18/10)</f>
        <v>3.5484974122543185</v>
      </c>
      <c r="E29" t="s">
        <v>61</v>
      </c>
    </row>
    <row r="30" spans="1:15" x14ac:dyDescent="0.3">
      <c r="C30" t="s">
        <v>62</v>
      </c>
      <c r="D30" s="30">
        <v>7.95</v>
      </c>
      <c r="E30" t="s">
        <v>63</v>
      </c>
    </row>
    <row r="32" spans="1:15" x14ac:dyDescent="0.3">
      <c r="B32" t="s">
        <v>64</v>
      </c>
      <c r="C32" t="s">
        <v>65</v>
      </c>
      <c r="D32" s="22">
        <f>NPV(0.035,D22:M22)</f>
        <v>221278.73927705668</v>
      </c>
    </row>
    <row r="33" spans="1:14" x14ac:dyDescent="0.3">
      <c r="B33" t="s">
        <v>66</v>
      </c>
      <c r="D33" s="26">
        <f>IRR(D22:M22)</f>
        <v>7.0164333109141941E-2</v>
      </c>
    </row>
    <row r="34" spans="1:14" x14ac:dyDescent="0.3">
      <c r="D34" s="26"/>
    </row>
    <row r="35" spans="1:14" ht="15.6" x14ac:dyDescent="0.3">
      <c r="A35" s="3" t="s">
        <v>67</v>
      </c>
      <c r="D35" s="26"/>
    </row>
    <row r="36" spans="1:14" ht="16.2" x14ac:dyDescent="0.3">
      <c r="B36" t="s">
        <v>68</v>
      </c>
      <c r="E36" s="40">
        <f t="shared" ref="E36:N36" si="3">E22/E16</f>
        <v>-3.0298220694921727</v>
      </c>
      <c r="F36" s="40">
        <f t="shared" si="3"/>
        <v>-1.5770330330330331</v>
      </c>
      <c r="G36" s="40">
        <f t="shared" si="3"/>
        <v>-0.18632724772744638</v>
      </c>
      <c r="H36" s="40">
        <f t="shared" si="3"/>
        <v>0.23119799429479518</v>
      </c>
      <c r="I36" s="40">
        <f t="shared" si="3"/>
        <v>0.39854549554628482</v>
      </c>
      <c r="J36" s="40">
        <f t="shared" si="3"/>
        <v>0.47057743771073046</v>
      </c>
      <c r="K36" s="40">
        <f t="shared" si="3"/>
        <v>0.474707086758549</v>
      </c>
      <c r="L36" s="40">
        <f t="shared" si="3"/>
        <v>0.4826851520572451</v>
      </c>
      <c r="M36" s="40">
        <f t="shared" si="3"/>
        <v>0.49055116279069771</v>
      </c>
      <c r="N36" s="40">
        <f t="shared" si="3"/>
        <v>0.48957629041406697</v>
      </c>
    </row>
    <row r="37" spans="1:14" x14ac:dyDescent="0.3">
      <c r="B37" s="4" t="s">
        <v>69</v>
      </c>
    </row>
    <row r="39" spans="1:14" ht="16.2" x14ac:dyDescent="0.3">
      <c r="B39" t="s">
        <v>70</v>
      </c>
      <c r="E39" s="42">
        <f>Revenue!E66/Revenue!E81</f>
        <v>6.0625</v>
      </c>
      <c r="F39" s="42">
        <f>Revenue!F66/Revenue!F81</f>
        <v>13.875</v>
      </c>
      <c r="G39" s="42">
        <f>Revenue!G66/Revenue!G81</f>
        <v>23.75</v>
      </c>
      <c r="H39" s="42">
        <f>Revenue!H66/Revenue!H81</f>
        <v>35.875</v>
      </c>
      <c r="I39" s="42">
        <f>Revenue!I66/Revenue!I81</f>
        <v>45.9375</v>
      </c>
      <c r="J39" s="42">
        <f>Revenue!J66/Revenue!J81</f>
        <v>52.3125</v>
      </c>
      <c r="K39" s="42">
        <f>Revenue!K66/Revenue!K81</f>
        <v>53.75</v>
      </c>
      <c r="L39" s="42">
        <f>Revenue!L66/Revenue!L81</f>
        <v>53.75</v>
      </c>
      <c r="M39" s="42">
        <f>Revenue!M66/Revenue!M81</f>
        <v>53.75</v>
      </c>
      <c r="N39" s="42">
        <f>Revenue!N66/Revenue!N81</f>
        <v>53.75</v>
      </c>
    </row>
    <row r="40" spans="1:14" x14ac:dyDescent="0.3">
      <c r="B40" s="4" t="s">
        <v>71</v>
      </c>
    </row>
    <row r="42" spans="1:14" ht="16.2" x14ac:dyDescent="0.3">
      <c r="B42" t="s">
        <v>72</v>
      </c>
      <c r="E42">
        <f>Expense!E72/Expense!E54</f>
        <v>14</v>
      </c>
      <c r="F42">
        <f>Expense!F72/Expense!F54</f>
        <v>25.5</v>
      </c>
      <c r="G42">
        <f>Expense!G72/Expense!G54</f>
        <v>25.5</v>
      </c>
      <c r="H42">
        <f>Expense!H72/Expense!H54</f>
        <v>25.5</v>
      </c>
      <c r="I42">
        <f>Expense!I72/Expense!I54</f>
        <v>25.5</v>
      </c>
      <c r="J42">
        <f>Expense!J72/Expense!J54</f>
        <v>25.5</v>
      </c>
      <c r="K42">
        <f>Expense!K72/Expense!K54</f>
        <v>25.5</v>
      </c>
      <c r="L42">
        <f>Expense!L72/Expense!L54</f>
        <v>25.5</v>
      </c>
      <c r="M42">
        <f>Expense!M72/Expense!M54</f>
        <v>25.5</v>
      </c>
      <c r="N42">
        <f>Expense!N72/Expense!N54</f>
        <v>25.5</v>
      </c>
    </row>
    <row r="43" spans="1:14" x14ac:dyDescent="0.3">
      <c r="B43" s="4" t="s">
        <v>71</v>
      </c>
    </row>
    <row r="46" spans="1:14" ht="16.2" x14ac:dyDescent="0.3">
      <c r="B46" s="43" t="s">
        <v>73</v>
      </c>
    </row>
    <row r="47" spans="1:14" ht="16.2" x14ac:dyDescent="0.3">
      <c r="B47" s="43" t="s">
        <v>74</v>
      </c>
    </row>
    <row r="48" spans="1:14" ht="16.2" x14ac:dyDescent="0.3">
      <c r="B48" s="43" t="s">
        <v>75</v>
      </c>
    </row>
  </sheetData>
  <mergeCells count="3">
    <mergeCell ref="A1:O1"/>
    <mergeCell ref="A2:O2"/>
    <mergeCell ref="A3:O3"/>
  </mergeCells>
  <pageMargins left="0.45" right="0.45" top="0.5" bottom="0.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B164-EB6A-4028-9337-3A58EEA66492}">
  <sheetPr>
    <pageSetUpPr fitToPage="1"/>
  </sheetPr>
  <dimension ref="C30:N34"/>
  <sheetViews>
    <sheetView workbookViewId="0"/>
  </sheetViews>
  <sheetFormatPr defaultColWidth="8.88671875" defaultRowHeight="14.4" x14ac:dyDescent="0.3"/>
  <cols>
    <col min="1" max="2" width="2.88671875" style="27" customWidth="1"/>
    <col min="3" max="3" width="25.88671875" style="27" customWidth="1"/>
    <col min="4" max="14" width="11.88671875" style="27" customWidth="1"/>
    <col min="15" max="16384" width="8.88671875" style="27"/>
  </cols>
  <sheetData>
    <row r="30" spans="3:14" x14ac:dyDescent="0.3">
      <c r="D30" s="28" t="s">
        <v>36</v>
      </c>
      <c r="E30" s="28" t="s">
        <v>37</v>
      </c>
      <c r="F30" s="28" t="s">
        <v>38</v>
      </c>
      <c r="G30" s="28" t="s">
        <v>39</v>
      </c>
      <c r="H30" s="28" t="s">
        <v>40</v>
      </c>
      <c r="I30" s="28" t="s">
        <v>41</v>
      </c>
      <c r="J30" s="28" t="s">
        <v>42</v>
      </c>
      <c r="K30" s="28" t="s">
        <v>43</v>
      </c>
      <c r="L30" s="28" t="s">
        <v>44</v>
      </c>
      <c r="M30" s="28" t="s">
        <v>45</v>
      </c>
      <c r="N30" s="28" t="s">
        <v>46</v>
      </c>
    </row>
    <row r="31" spans="3:14" x14ac:dyDescent="0.3">
      <c r="C31" s="27" t="s">
        <v>53</v>
      </c>
      <c r="D31" s="27">
        <f>Summary!D16</f>
        <v>0</v>
      </c>
      <c r="E31" s="27">
        <f>Summary!E16</f>
        <v>65475</v>
      </c>
      <c r="F31" s="27">
        <f>Summary!F16</f>
        <v>149850</v>
      </c>
      <c r="G31" s="27">
        <f>Summary!G16</f>
        <v>261820</v>
      </c>
      <c r="H31" s="27">
        <f>Summary!H16</f>
        <v>405244</v>
      </c>
      <c r="I31" s="27">
        <f>Summary!I16</f>
        <v>532140</v>
      </c>
      <c r="J31" s="27">
        <f>Summary!J16</f>
        <v>621054</v>
      </c>
      <c r="K31" s="27">
        <f>Summary!K16</f>
        <v>654460</v>
      </c>
      <c r="L31" s="27">
        <f>Summary!L16</f>
        <v>670800</v>
      </c>
      <c r="M31" s="27">
        <f>Summary!M16</f>
        <v>688000</v>
      </c>
      <c r="N31" s="27">
        <f>Summary!N16</f>
        <v>705200</v>
      </c>
    </row>
    <row r="32" spans="3:14" x14ac:dyDescent="0.3">
      <c r="C32" s="27" t="s">
        <v>54</v>
      </c>
      <c r="D32" s="27">
        <f>Summary!D17+Summary!D20</f>
        <v>550373</v>
      </c>
      <c r="E32" s="27">
        <f>Summary!E17+Summary!E20</f>
        <v>263852.59999999998</v>
      </c>
      <c r="F32" s="27">
        <f>Summary!F17+Summary!F20</f>
        <v>386168.4</v>
      </c>
      <c r="G32" s="27">
        <f>Summary!G17+Summary!G20</f>
        <v>310604.2</v>
      </c>
      <c r="H32" s="27">
        <f>Summary!H17+Summary!H20</f>
        <v>311552.40000000002</v>
      </c>
      <c r="I32" s="27">
        <f>Summary!I17+Summary!I20</f>
        <v>320058</v>
      </c>
      <c r="J32" s="27">
        <f>Summary!J17+Summary!J20</f>
        <v>328800</v>
      </c>
      <c r="K32" s="27">
        <f>Summary!K17+Summary!K20</f>
        <v>343783.2</v>
      </c>
      <c r="L32" s="27">
        <f>Summary!L17+Summary!L20</f>
        <v>347014.8</v>
      </c>
      <c r="M32" s="27">
        <f>Summary!M17+Summary!M20</f>
        <v>350500.8</v>
      </c>
      <c r="N32" s="27">
        <f>Summary!N17+Summary!N20</f>
        <v>359950.8</v>
      </c>
    </row>
    <row r="33" spans="3:14" x14ac:dyDescent="0.3">
      <c r="C33" s="27" t="s">
        <v>76</v>
      </c>
      <c r="D33" s="29">
        <f>Summary!D22</f>
        <v>-550373</v>
      </c>
      <c r="E33" s="29">
        <f>Summary!E22</f>
        <v>-198377.60000000001</v>
      </c>
      <c r="F33" s="29">
        <f>Summary!F22</f>
        <v>-236318.40000000002</v>
      </c>
      <c r="G33" s="29">
        <f>Summary!G22</f>
        <v>-48784.200000000012</v>
      </c>
      <c r="H33" s="29">
        <f>Summary!H22</f>
        <v>93691.599999999977</v>
      </c>
      <c r="I33" s="29">
        <f>Summary!I22</f>
        <v>212082</v>
      </c>
      <c r="J33" s="29">
        <f>Summary!J22</f>
        <v>292254</v>
      </c>
      <c r="K33" s="29">
        <f>Summary!K22</f>
        <v>310676.8</v>
      </c>
      <c r="L33" s="29">
        <f>Summary!L22</f>
        <v>323785.2</v>
      </c>
      <c r="M33" s="29">
        <f>Summary!M22</f>
        <v>337499.2</v>
      </c>
      <c r="N33" s="29">
        <f>Summary!N22</f>
        <v>345249.2</v>
      </c>
    </row>
    <row r="34" spans="3:14" x14ac:dyDescent="0.3">
      <c r="C34" s="27" t="s">
        <v>77</v>
      </c>
      <c r="D34" s="27">
        <f>Summary!D24</f>
        <v>-550373</v>
      </c>
      <c r="E34" s="27">
        <f>Summary!E24</f>
        <v>-748750.6</v>
      </c>
      <c r="F34" s="27">
        <f>Summary!F24</f>
        <v>-985069</v>
      </c>
      <c r="G34" s="27">
        <f>Summary!G24</f>
        <v>-1033853.2</v>
      </c>
      <c r="H34" s="27">
        <f>Summary!H24</f>
        <v>-940161.6</v>
      </c>
      <c r="I34" s="27">
        <f>Summary!I24</f>
        <v>-728079.6</v>
      </c>
      <c r="J34" s="27">
        <f>Summary!J24</f>
        <v>-435825.6</v>
      </c>
      <c r="K34" s="27">
        <f>Summary!K24</f>
        <v>-125148.79999999999</v>
      </c>
      <c r="L34" s="27">
        <f>Summary!L24</f>
        <v>198636.40000000002</v>
      </c>
      <c r="M34" s="27">
        <f>Summary!M24</f>
        <v>536135.60000000009</v>
      </c>
      <c r="N34" s="27">
        <f>Summary!N24</f>
        <v>881384.8</v>
      </c>
    </row>
  </sheetData>
  <printOptions horizontalCentered="1"/>
  <pageMargins left="0.5" right="0.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4"/>
  <sheetViews>
    <sheetView topLeftCell="A57" workbookViewId="0">
      <selection activeCell="I81" sqref="I81"/>
    </sheetView>
  </sheetViews>
  <sheetFormatPr defaultRowHeight="14.4" x14ac:dyDescent="0.3"/>
  <cols>
    <col min="1" max="1" width="4.5546875" customWidth="1"/>
    <col min="2" max="14" width="10.5546875" customWidth="1"/>
  </cols>
  <sheetData>
    <row r="1" spans="1:14" ht="18" x14ac:dyDescent="0.35">
      <c r="A1" s="44" t="s">
        <v>0</v>
      </c>
      <c r="B1" s="44"/>
      <c r="C1" s="44"/>
      <c r="D1" s="44"/>
      <c r="E1" s="44"/>
      <c r="F1" s="44"/>
      <c r="G1" s="44"/>
      <c r="H1" s="44"/>
      <c r="I1" s="44"/>
      <c r="J1" s="44"/>
      <c r="K1" s="44"/>
      <c r="L1" s="44"/>
      <c r="M1" s="44"/>
      <c r="N1" s="44"/>
    </row>
    <row r="2" spans="1:14" ht="18" x14ac:dyDescent="0.35">
      <c r="A2" s="44" t="s">
        <v>78</v>
      </c>
      <c r="B2" s="44"/>
      <c r="C2" s="44"/>
      <c r="D2" s="44"/>
      <c r="E2" s="44"/>
      <c r="F2" s="44"/>
      <c r="G2" s="44"/>
      <c r="H2" s="44"/>
      <c r="I2" s="44"/>
      <c r="J2" s="44"/>
      <c r="K2" s="44"/>
      <c r="L2" s="44"/>
      <c r="M2" s="44"/>
      <c r="N2" s="44"/>
    </row>
    <row r="3" spans="1:14" ht="18" x14ac:dyDescent="0.35">
      <c r="A3" s="45" t="str">
        <f>Summary!A3</f>
        <v>[program name]</v>
      </c>
      <c r="B3" s="44"/>
      <c r="C3" s="44"/>
      <c r="D3" s="44"/>
      <c r="E3" s="44"/>
      <c r="F3" s="44"/>
      <c r="G3" s="44"/>
      <c r="H3" s="44"/>
      <c r="I3" s="44"/>
      <c r="J3" s="44"/>
      <c r="K3" s="44"/>
      <c r="L3" s="44"/>
      <c r="M3" s="44"/>
      <c r="N3" s="44"/>
    </row>
    <row r="5" spans="1:14" ht="15.6" x14ac:dyDescent="0.3">
      <c r="A5" s="3" t="s">
        <v>79</v>
      </c>
      <c r="F5" s="41" t="s">
        <v>80</v>
      </c>
    </row>
    <row r="6" spans="1:14" x14ac:dyDescent="0.3">
      <c r="B6" t="s">
        <v>37</v>
      </c>
      <c r="G6" t="s">
        <v>37</v>
      </c>
    </row>
    <row r="7" spans="1:14" x14ac:dyDescent="0.3">
      <c r="B7" s="4" t="s">
        <v>49</v>
      </c>
      <c r="C7" s="4"/>
      <c r="D7" s="32">
        <v>13</v>
      </c>
      <c r="G7" s="4" t="s">
        <v>49</v>
      </c>
      <c r="H7" s="4"/>
      <c r="I7" s="32">
        <v>4</v>
      </c>
    </row>
    <row r="8" spans="1:14" x14ac:dyDescent="0.3">
      <c r="B8" s="4" t="s">
        <v>50</v>
      </c>
      <c r="C8" s="4"/>
      <c r="D8" s="32">
        <v>15</v>
      </c>
      <c r="G8" s="4" t="s">
        <v>50</v>
      </c>
      <c r="H8" s="4"/>
      <c r="I8" s="32">
        <v>5</v>
      </c>
    </row>
    <row r="9" spans="1:14" x14ac:dyDescent="0.3">
      <c r="B9" s="4" t="s">
        <v>51</v>
      </c>
      <c r="C9" s="4"/>
      <c r="D9" s="32">
        <v>0</v>
      </c>
      <c r="G9" s="4" t="s">
        <v>51</v>
      </c>
      <c r="H9" s="4"/>
      <c r="I9" s="32">
        <v>0</v>
      </c>
    </row>
    <row r="10" spans="1:14" x14ac:dyDescent="0.3">
      <c r="B10" t="s">
        <v>38</v>
      </c>
      <c r="G10" t="s">
        <v>38</v>
      </c>
    </row>
    <row r="11" spans="1:14" x14ac:dyDescent="0.3">
      <c r="B11" s="4" t="s">
        <v>49</v>
      </c>
      <c r="C11" s="4"/>
      <c r="D11" s="32">
        <v>12</v>
      </c>
      <c r="G11" s="4" t="s">
        <v>49</v>
      </c>
      <c r="H11" s="4"/>
      <c r="I11" s="32">
        <v>4</v>
      </c>
    </row>
    <row r="12" spans="1:14" x14ac:dyDescent="0.3">
      <c r="B12" s="4" t="s">
        <v>50</v>
      </c>
      <c r="C12" s="4"/>
      <c r="D12" s="32">
        <v>11</v>
      </c>
      <c r="G12" s="4" t="s">
        <v>50</v>
      </c>
      <c r="H12" s="4"/>
      <c r="I12" s="32">
        <v>3</v>
      </c>
    </row>
    <row r="13" spans="1:14" x14ac:dyDescent="0.3">
      <c r="B13" s="4" t="s">
        <v>51</v>
      </c>
      <c r="C13" s="4"/>
      <c r="D13" s="32">
        <v>0</v>
      </c>
      <c r="G13" s="4" t="s">
        <v>51</v>
      </c>
      <c r="H13" s="4"/>
      <c r="I13" s="32">
        <v>0</v>
      </c>
    </row>
    <row r="14" spans="1:14" x14ac:dyDescent="0.3">
      <c r="B14" t="s">
        <v>39</v>
      </c>
      <c r="G14" t="s">
        <v>39</v>
      </c>
    </row>
    <row r="15" spans="1:14" x14ac:dyDescent="0.3">
      <c r="B15" s="4" t="s">
        <v>49</v>
      </c>
      <c r="C15" s="4"/>
      <c r="D15" s="32">
        <v>0</v>
      </c>
      <c r="G15" s="4" t="s">
        <v>49</v>
      </c>
      <c r="H15" s="4"/>
      <c r="I15" s="32">
        <v>0</v>
      </c>
    </row>
    <row r="16" spans="1:14" x14ac:dyDescent="0.3">
      <c r="B16" s="4" t="s">
        <v>50</v>
      </c>
      <c r="C16" s="4"/>
      <c r="D16" s="32">
        <v>0</v>
      </c>
      <c r="G16" s="4" t="s">
        <v>50</v>
      </c>
      <c r="H16" s="4"/>
      <c r="I16" s="32">
        <v>0</v>
      </c>
    </row>
    <row r="17" spans="1:14" x14ac:dyDescent="0.3">
      <c r="B17" s="4" t="s">
        <v>51</v>
      </c>
      <c r="C17" s="4"/>
      <c r="D17" s="32">
        <v>0</v>
      </c>
      <c r="G17" s="4" t="s">
        <v>51</v>
      </c>
      <c r="H17" s="4"/>
      <c r="I17" s="32">
        <v>0</v>
      </c>
    </row>
    <row r="18" spans="1:14" x14ac:dyDescent="0.3">
      <c r="D18" s="6">
        <f>SUM(D6:D17)</f>
        <v>51</v>
      </c>
      <c r="I18" s="6">
        <f>SUM(I6:I17)</f>
        <v>16</v>
      </c>
    </row>
    <row r="20" spans="1:14" ht="15.6" x14ac:dyDescent="0.3">
      <c r="A20" s="3" t="s">
        <v>47</v>
      </c>
      <c r="E20" s="10" t="s">
        <v>37</v>
      </c>
      <c r="F20" s="10" t="s">
        <v>38</v>
      </c>
      <c r="G20" s="10" t="s">
        <v>39</v>
      </c>
      <c r="H20" s="10" t="s">
        <v>40</v>
      </c>
      <c r="I20" s="10" t="s">
        <v>41</v>
      </c>
      <c r="J20" s="10" t="s">
        <v>42</v>
      </c>
      <c r="K20" s="10" t="s">
        <v>43</v>
      </c>
      <c r="L20" s="10" t="s">
        <v>44</v>
      </c>
      <c r="M20" s="10" t="s">
        <v>45</v>
      </c>
      <c r="N20" s="10" t="s">
        <v>46</v>
      </c>
    </row>
    <row r="21" spans="1:14" x14ac:dyDescent="0.3">
      <c r="B21" s="2" t="s">
        <v>81</v>
      </c>
      <c r="C21" s="2"/>
    </row>
    <row r="22" spans="1:14" x14ac:dyDescent="0.3">
      <c r="B22" s="4" t="s">
        <v>49</v>
      </c>
      <c r="C22" s="4"/>
      <c r="E22" s="32">
        <v>4</v>
      </c>
      <c r="F22" s="32">
        <v>6</v>
      </c>
      <c r="G22" s="32">
        <v>10</v>
      </c>
      <c r="H22" s="32">
        <v>15</v>
      </c>
      <c r="I22" s="32">
        <v>18</v>
      </c>
      <c r="J22" s="32">
        <v>20</v>
      </c>
      <c r="K22" s="32">
        <v>20</v>
      </c>
      <c r="L22" s="32">
        <v>20</v>
      </c>
      <c r="M22" s="32">
        <v>20</v>
      </c>
      <c r="N22" s="32">
        <v>20</v>
      </c>
    </row>
    <row r="23" spans="1:14" x14ac:dyDescent="0.3">
      <c r="B23" s="4" t="s">
        <v>50</v>
      </c>
      <c r="C23" s="4"/>
      <c r="E23" s="32">
        <v>0</v>
      </c>
      <c r="F23" s="32">
        <v>0</v>
      </c>
      <c r="G23" s="32">
        <v>0</v>
      </c>
      <c r="H23" s="32">
        <v>0</v>
      </c>
      <c r="I23" s="32">
        <v>0</v>
      </c>
      <c r="J23" s="32">
        <v>0</v>
      </c>
      <c r="K23" s="32">
        <v>0</v>
      </c>
      <c r="L23" s="32">
        <v>0</v>
      </c>
      <c r="M23" s="32">
        <v>0</v>
      </c>
      <c r="N23" s="32">
        <v>0</v>
      </c>
    </row>
    <row r="24" spans="1:14" x14ac:dyDescent="0.3">
      <c r="B24" s="4" t="s">
        <v>51</v>
      </c>
      <c r="C24" s="4"/>
      <c r="E24" s="32">
        <v>0</v>
      </c>
      <c r="F24" s="32">
        <v>0</v>
      </c>
      <c r="G24" s="32">
        <v>0</v>
      </c>
      <c r="H24" s="32">
        <v>0</v>
      </c>
      <c r="I24" s="32">
        <v>0</v>
      </c>
      <c r="J24" s="32">
        <v>0</v>
      </c>
      <c r="K24" s="32">
        <v>0</v>
      </c>
      <c r="L24" s="32">
        <v>0</v>
      </c>
      <c r="M24" s="32">
        <v>0</v>
      </c>
      <c r="N24" s="32">
        <v>0</v>
      </c>
    </row>
    <row r="25" spans="1:14" x14ac:dyDescent="0.3">
      <c r="B25" s="4"/>
      <c r="C25" s="4"/>
    </row>
    <row r="26" spans="1:14" x14ac:dyDescent="0.3">
      <c r="B26" s="9" t="s">
        <v>82</v>
      </c>
      <c r="C26" s="9"/>
    </row>
    <row r="27" spans="1:14" x14ac:dyDescent="0.3">
      <c r="B27" s="4" t="s">
        <v>37</v>
      </c>
      <c r="C27" s="4"/>
    </row>
    <row r="28" spans="1:14" x14ac:dyDescent="0.3">
      <c r="B28" s="7" t="s">
        <v>83</v>
      </c>
      <c r="C28" s="7"/>
      <c r="E28" s="34">
        <v>0.15</v>
      </c>
    </row>
    <row r="29" spans="1:14" x14ac:dyDescent="0.3">
      <c r="B29" s="7" t="s">
        <v>84</v>
      </c>
      <c r="C29" s="7"/>
      <c r="E29" s="35">
        <v>0</v>
      </c>
    </row>
    <row r="30" spans="1:14" x14ac:dyDescent="0.3">
      <c r="B30" s="4" t="s">
        <v>38</v>
      </c>
      <c r="C30" s="4"/>
    </row>
    <row r="31" spans="1:14" x14ac:dyDescent="0.3">
      <c r="B31" s="7" t="s">
        <v>85</v>
      </c>
      <c r="C31" s="7"/>
      <c r="E31" s="34">
        <v>0.1</v>
      </c>
    </row>
    <row r="32" spans="1:14" x14ac:dyDescent="0.3">
      <c r="B32" s="7" t="s">
        <v>83</v>
      </c>
      <c r="C32" s="7"/>
      <c r="E32" s="35">
        <v>0</v>
      </c>
    </row>
    <row r="33" spans="2:14" x14ac:dyDescent="0.3">
      <c r="B33" s="7" t="s">
        <v>84</v>
      </c>
      <c r="C33" s="7"/>
      <c r="E33" s="35">
        <v>0</v>
      </c>
    </row>
    <row r="34" spans="2:14" x14ac:dyDescent="0.3">
      <c r="B34" s="4" t="s">
        <v>39</v>
      </c>
      <c r="C34" s="4"/>
    </row>
    <row r="35" spans="2:14" x14ac:dyDescent="0.3">
      <c r="B35" s="7" t="s">
        <v>85</v>
      </c>
      <c r="C35" s="7"/>
      <c r="E35" s="35">
        <v>0</v>
      </c>
    </row>
    <row r="36" spans="2:14" x14ac:dyDescent="0.3">
      <c r="B36" s="7" t="s">
        <v>83</v>
      </c>
      <c r="C36" s="7"/>
      <c r="E36" s="35">
        <v>0</v>
      </c>
    </row>
    <row r="37" spans="2:14" x14ac:dyDescent="0.3">
      <c r="B37" s="7" t="s">
        <v>84</v>
      </c>
      <c r="C37" s="7"/>
      <c r="E37" s="35">
        <v>0</v>
      </c>
    </row>
    <row r="38" spans="2:14" x14ac:dyDescent="0.3">
      <c r="B38" s="8"/>
      <c r="C38" s="8"/>
    </row>
    <row r="39" spans="2:14" x14ac:dyDescent="0.3">
      <c r="B39" s="9" t="s">
        <v>86</v>
      </c>
      <c r="C39" s="9"/>
    </row>
    <row r="40" spans="2:14" x14ac:dyDescent="0.3">
      <c r="B40" s="4" t="s">
        <v>37</v>
      </c>
      <c r="C40" s="4"/>
    </row>
    <row r="41" spans="2:14" x14ac:dyDescent="0.3">
      <c r="B41" s="7" t="s">
        <v>49</v>
      </c>
      <c r="C41" s="7"/>
      <c r="E41">
        <f>E22</f>
        <v>4</v>
      </c>
      <c r="F41">
        <f>F22</f>
        <v>6</v>
      </c>
      <c r="G41">
        <f t="shared" ref="G41:N41" si="0">G22</f>
        <v>10</v>
      </c>
      <c r="H41">
        <f t="shared" si="0"/>
        <v>15</v>
      </c>
      <c r="I41">
        <f t="shared" si="0"/>
        <v>18</v>
      </c>
      <c r="J41">
        <f t="shared" si="0"/>
        <v>20</v>
      </c>
      <c r="K41">
        <f t="shared" si="0"/>
        <v>20</v>
      </c>
      <c r="L41">
        <f t="shared" si="0"/>
        <v>20</v>
      </c>
      <c r="M41">
        <f t="shared" si="0"/>
        <v>20</v>
      </c>
      <c r="N41">
        <f t="shared" si="0"/>
        <v>20</v>
      </c>
    </row>
    <row r="42" spans="2:14" x14ac:dyDescent="0.3">
      <c r="B42" s="7" t="s">
        <v>50</v>
      </c>
      <c r="C42" s="7"/>
      <c r="E42">
        <f>ROUND(E41*(1-$E28),0)</f>
        <v>3</v>
      </c>
      <c r="F42">
        <f t="shared" ref="F42:N42" si="1">ROUND(F41*(1-$E28),0)</f>
        <v>5</v>
      </c>
      <c r="G42">
        <f t="shared" si="1"/>
        <v>9</v>
      </c>
      <c r="H42">
        <f t="shared" si="1"/>
        <v>13</v>
      </c>
      <c r="I42">
        <f t="shared" si="1"/>
        <v>15</v>
      </c>
      <c r="J42">
        <f t="shared" si="1"/>
        <v>17</v>
      </c>
      <c r="K42">
        <f t="shared" si="1"/>
        <v>17</v>
      </c>
      <c r="L42">
        <f t="shared" si="1"/>
        <v>17</v>
      </c>
      <c r="M42">
        <f t="shared" si="1"/>
        <v>17</v>
      </c>
      <c r="N42">
        <f t="shared" si="1"/>
        <v>17</v>
      </c>
    </row>
    <row r="43" spans="2:14" x14ac:dyDescent="0.3">
      <c r="B43" s="7" t="s">
        <v>51</v>
      </c>
      <c r="C43" s="7"/>
      <c r="E43">
        <f>ROUND(E42*(1-$E29),0)</f>
        <v>3</v>
      </c>
      <c r="F43">
        <f t="shared" ref="F43:N43" si="2">ROUND(F42*(1-$E29),0)</f>
        <v>5</v>
      </c>
      <c r="G43">
        <f t="shared" si="2"/>
        <v>9</v>
      </c>
      <c r="H43">
        <f t="shared" si="2"/>
        <v>13</v>
      </c>
      <c r="I43">
        <f t="shared" si="2"/>
        <v>15</v>
      </c>
      <c r="J43">
        <f t="shared" si="2"/>
        <v>17</v>
      </c>
      <c r="K43">
        <f t="shared" si="2"/>
        <v>17</v>
      </c>
      <c r="L43">
        <f t="shared" si="2"/>
        <v>17</v>
      </c>
      <c r="M43">
        <f t="shared" si="2"/>
        <v>17</v>
      </c>
      <c r="N43">
        <f t="shared" si="2"/>
        <v>17</v>
      </c>
    </row>
    <row r="44" spans="2:14" x14ac:dyDescent="0.3">
      <c r="B44" s="4" t="s">
        <v>38</v>
      </c>
      <c r="C44" s="4"/>
    </row>
    <row r="45" spans="2:14" x14ac:dyDescent="0.3">
      <c r="B45" s="7" t="s">
        <v>49</v>
      </c>
      <c r="C45" s="7"/>
      <c r="F45">
        <f>ROUND(E43*(1-$E31),0)</f>
        <v>3</v>
      </c>
      <c r="G45">
        <f t="shared" ref="G45:N45" si="3">ROUND(F43*(1-$E31),0)</f>
        <v>5</v>
      </c>
      <c r="H45">
        <f t="shared" si="3"/>
        <v>8</v>
      </c>
      <c r="I45">
        <f t="shared" si="3"/>
        <v>12</v>
      </c>
      <c r="J45">
        <f t="shared" si="3"/>
        <v>14</v>
      </c>
      <c r="K45">
        <f t="shared" si="3"/>
        <v>15</v>
      </c>
      <c r="L45">
        <f t="shared" si="3"/>
        <v>15</v>
      </c>
      <c r="M45">
        <f t="shared" si="3"/>
        <v>15</v>
      </c>
      <c r="N45">
        <f t="shared" si="3"/>
        <v>15</v>
      </c>
    </row>
    <row r="46" spans="2:14" x14ac:dyDescent="0.3">
      <c r="B46" s="7" t="s">
        <v>50</v>
      </c>
      <c r="C46" s="7"/>
      <c r="F46">
        <f t="shared" ref="F46:N47" si="4">ROUND(F45*(1-$E32),0)</f>
        <v>3</v>
      </c>
      <c r="G46">
        <f t="shared" si="4"/>
        <v>5</v>
      </c>
      <c r="H46">
        <f t="shared" si="4"/>
        <v>8</v>
      </c>
      <c r="I46">
        <f t="shared" si="4"/>
        <v>12</v>
      </c>
      <c r="J46">
        <f t="shared" si="4"/>
        <v>14</v>
      </c>
      <c r="K46">
        <f t="shared" si="4"/>
        <v>15</v>
      </c>
      <c r="L46">
        <f t="shared" si="4"/>
        <v>15</v>
      </c>
      <c r="M46">
        <f t="shared" si="4"/>
        <v>15</v>
      </c>
      <c r="N46">
        <f t="shared" si="4"/>
        <v>15</v>
      </c>
    </row>
    <row r="47" spans="2:14" x14ac:dyDescent="0.3">
      <c r="B47" s="7" t="s">
        <v>51</v>
      </c>
      <c r="C47" s="7"/>
      <c r="F47">
        <f t="shared" si="4"/>
        <v>3</v>
      </c>
      <c r="G47">
        <f t="shared" si="4"/>
        <v>5</v>
      </c>
      <c r="H47">
        <f t="shared" si="4"/>
        <v>8</v>
      </c>
      <c r="I47">
        <f t="shared" si="4"/>
        <v>12</v>
      </c>
      <c r="J47">
        <f t="shared" si="4"/>
        <v>14</v>
      </c>
      <c r="K47">
        <f t="shared" si="4"/>
        <v>15</v>
      </c>
      <c r="L47">
        <f t="shared" si="4"/>
        <v>15</v>
      </c>
      <c r="M47">
        <f t="shared" si="4"/>
        <v>15</v>
      </c>
      <c r="N47">
        <f t="shared" si="4"/>
        <v>15</v>
      </c>
    </row>
    <row r="48" spans="2:14" x14ac:dyDescent="0.3">
      <c r="B48" s="4" t="s">
        <v>39</v>
      </c>
      <c r="C48" s="4"/>
    </row>
    <row r="49" spans="2:14" x14ac:dyDescent="0.3">
      <c r="B49" s="7" t="s">
        <v>49</v>
      </c>
      <c r="C49" s="7"/>
      <c r="G49">
        <f>ROUND(F47*(1-$E35),0)</f>
        <v>3</v>
      </c>
      <c r="H49">
        <f t="shared" ref="H49:N49" si="5">ROUND(G47*(1-$E35),0)</f>
        <v>5</v>
      </c>
      <c r="I49">
        <f t="shared" si="5"/>
        <v>8</v>
      </c>
      <c r="J49">
        <f t="shared" si="5"/>
        <v>12</v>
      </c>
      <c r="K49">
        <f t="shared" si="5"/>
        <v>14</v>
      </c>
      <c r="L49">
        <f t="shared" si="5"/>
        <v>15</v>
      </c>
      <c r="M49">
        <f t="shared" si="5"/>
        <v>15</v>
      </c>
      <c r="N49">
        <f t="shared" si="5"/>
        <v>15</v>
      </c>
    </row>
    <row r="50" spans="2:14" x14ac:dyDescent="0.3">
      <c r="B50" s="7" t="s">
        <v>50</v>
      </c>
      <c r="C50" s="7"/>
      <c r="G50">
        <f t="shared" ref="G50:N51" si="6">ROUND(G49*(1-$E36),0)</f>
        <v>3</v>
      </c>
      <c r="H50">
        <f t="shared" si="6"/>
        <v>5</v>
      </c>
      <c r="I50">
        <f t="shared" si="6"/>
        <v>8</v>
      </c>
      <c r="J50">
        <f t="shared" si="6"/>
        <v>12</v>
      </c>
      <c r="K50">
        <f t="shared" si="6"/>
        <v>14</v>
      </c>
      <c r="L50">
        <f t="shared" si="6"/>
        <v>15</v>
      </c>
      <c r="M50">
        <f t="shared" si="6"/>
        <v>15</v>
      </c>
      <c r="N50">
        <f t="shared" si="6"/>
        <v>15</v>
      </c>
    </row>
    <row r="51" spans="2:14" x14ac:dyDescent="0.3">
      <c r="B51" s="7" t="s">
        <v>51</v>
      </c>
      <c r="C51" s="7"/>
      <c r="G51">
        <f t="shared" si="6"/>
        <v>3</v>
      </c>
      <c r="H51">
        <f t="shared" si="6"/>
        <v>5</v>
      </c>
      <c r="I51">
        <f t="shared" si="6"/>
        <v>8</v>
      </c>
      <c r="J51">
        <f t="shared" si="6"/>
        <v>12</v>
      </c>
      <c r="K51">
        <f t="shared" si="6"/>
        <v>14</v>
      </c>
      <c r="L51">
        <f t="shared" si="6"/>
        <v>15</v>
      </c>
      <c r="M51">
        <f t="shared" si="6"/>
        <v>15</v>
      </c>
      <c r="N51">
        <f t="shared" si="6"/>
        <v>15</v>
      </c>
    </row>
    <row r="53" spans="2:14" x14ac:dyDescent="0.3">
      <c r="B53" s="9" t="s">
        <v>52</v>
      </c>
      <c r="C53" s="9"/>
    </row>
    <row r="54" spans="2:14" x14ac:dyDescent="0.3">
      <c r="B54" s="4" t="s">
        <v>37</v>
      </c>
      <c r="C54" s="4"/>
    </row>
    <row r="55" spans="2:14" x14ac:dyDescent="0.3">
      <c r="B55" s="7" t="s">
        <v>49</v>
      </c>
      <c r="C55" s="7"/>
      <c r="E55">
        <f t="shared" ref="E55:N55" si="7">E41*$D7</f>
        <v>52</v>
      </c>
      <c r="F55">
        <f t="shared" si="7"/>
        <v>78</v>
      </c>
      <c r="G55">
        <f t="shared" si="7"/>
        <v>130</v>
      </c>
      <c r="H55">
        <f t="shared" si="7"/>
        <v>195</v>
      </c>
      <c r="I55">
        <f t="shared" si="7"/>
        <v>234</v>
      </c>
      <c r="J55">
        <f t="shared" si="7"/>
        <v>260</v>
      </c>
      <c r="K55">
        <f t="shared" si="7"/>
        <v>260</v>
      </c>
      <c r="L55">
        <f t="shared" si="7"/>
        <v>260</v>
      </c>
      <c r="M55">
        <f t="shared" si="7"/>
        <v>260</v>
      </c>
      <c r="N55">
        <f t="shared" si="7"/>
        <v>260</v>
      </c>
    </row>
    <row r="56" spans="2:14" x14ac:dyDescent="0.3">
      <c r="B56" s="7" t="s">
        <v>50</v>
      </c>
      <c r="C56" s="7"/>
      <c r="E56">
        <f t="shared" ref="E56:N56" si="8">E42*$D8</f>
        <v>45</v>
      </c>
      <c r="F56">
        <f t="shared" si="8"/>
        <v>75</v>
      </c>
      <c r="G56">
        <f t="shared" si="8"/>
        <v>135</v>
      </c>
      <c r="H56">
        <f t="shared" si="8"/>
        <v>195</v>
      </c>
      <c r="I56">
        <f t="shared" si="8"/>
        <v>225</v>
      </c>
      <c r="J56">
        <f t="shared" si="8"/>
        <v>255</v>
      </c>
      <c r="K56">
        <f t="shared" si="8"/>
        <v>255</v>
      </c>
      <c r="L56">
        <f t="shared" si="8"/>
        <v>255</v>
      </c>
      <c r="M56">
        <f t="shared" si="8"/>
        <v>255</v>
      </c>
      <c r="N56">
        <f t="shared" si="8"/>
        <v>255</v>
      </c>
    </row>
    <row r="57" spans="2:14" x14ac:dyDescent="0.3">
      <c r="B57" s="7" t="s">
        <v>51</v>
      </c>
      <c r="C57" s="7"/>
      <c r="E57">
        <f t="shared" ref="E57:N57" si="9">E43*$D9</f>
        <v>0</v>
      </c>
      <c r="F57">
        <f t="shared" si="9"/>
        <v>0</v>
      </c>
      <c r="G57">
        <f t="shared" si="9"/>
        <v>0</v>
      </c>
      <c r="H57">
        <f t="shared" si="9"/>
        <v>0</v>
      </c>
      <c r="I57">
        <f t="shared" si="9"/>
        <v>0</v>
      </c>
      <c r="J57">
        <f t="shared" si="9"/>
        <v>0</v>
      </c>
      <c r="K57">
        <f t="shared" si="9"/>
        <v>0</v>
      </c>
      <c r="L57">
        <f t="shared" si="9"/>
        <v>0</v>
      </c>
      <c r="M57">
        <f t="shared" si="9"/>
        <v>0</v>
      </c>
      <c r="N57">
        <f t="shared" si="9"/>
        <v>0</v>
      </c>
    </row>
    <row r="58" spans="2:14" x14ac:dyDescent="0.3">
      <c r="B58" s="4" t="s">
        <v>38</v>
      </c>
      <c r="C58" s="4"/>
    </row>
    <row r="59" spans="2:14" x14ac:dyDescent="0.3">
      <c r="B59" s="7" t="s">
        <v>49</v>
      </c>
      <c r="C59" s="7"/>
      <c r="E59">
        <f t="shared" ref="E59:N59" si="10">E45*$D11</f>
        <v>0</v>
      </c>
      <c r="F59">
        <f t="shared" si="10"/>
        <v>36</v>
      </c>
      <c r="G59">
        <f t="shared" si="10"/>
        <v>60</v>
      </c>
      <c r="H59">
        <f t="shared" si="10"/>
        <v>96</v>
      </c>
      <c r="I59">
        <f t="shared" si="10"/>
        <v>144</v>
      </c>
      <c r="J59">
        <f t="shared" si="10"/>
        <v>168</v>
      </c>
      <c r="K59">
        <f t="shared" si="10"/>
        <v>180</v>
      </c>
      <c r="L59">
        <f t="shared" si="10"/>
        <v>180</v>
      </c>
      <c r="M59">
        <f t="shared" si="10"/>
        <v>180</v>
      </c>
      <c r="N59">
        <f t="shared" si="10"/>
        <v>180</v>
      </c>
    </row>
    <row r="60" spans="2:14" x14ac:dyDescent="0.3">
      <c r="B60" s="7" t="s">
        <v>50</v>
      </c>
      <c r="C60" s="7"/>
      <c r="E60">
        <f t="shared" ref="E60:N60" si="11">E46*$D12</f>
        <v>0</v>
      </c>
      <c r="F60">
        <f t="shared" si="11"/>
        <v>33</v>
      </c>
      <c r="G60">
        <f t="shared" si="11"/>
        <v>55</v>
      </c>
      <c r="H60">
        <f t="shared" si="11"/>
        <v>88</v>
      </c>
      <c r="I60">
        <f t="shared" si="11"/>
        <v>132</v>
      </c>
      <c r="J60">
        <f t="shared" si="11"/>
        <v>154</v>
      </c>
      <c r="K60">
        <f t="shared" si="11"/>
        <v>165</v>
      </c>
      <c r="L60">
        <f t="shared" si="11"/>
        <v>165</v>
      </c>
      <c r="M60">
        <f t="shared" si="11"/>
        <v>165</v>
      </c>
      <c r="N60">
        <f t="shared" si="11"/>
        <v>165</v>
      </c>
    </row>
    <row r="61" spans="2:14" x14ac:dyDescent="0.3">
      <c r="B61" s="7" t="s">
        <v>51</v>
      </c>
      <c r="C61" s="7"/>
      <c r="E61">
        <f t="shared" ref="E61:N61" si="12">E47*$D13</f>
        <v>0</v>
      </c>
      <c r="F61">
        <f t="shared" si="12"/>
        <v>0</v>
      </c>
      <c r="G61">
        <f t="shared" si="12"/>
        <v>0</v>
      </c>
      <c r="H61">
        <f t="shared" si="12"/>
        <v>0</v>
      </c>
      <c r="I61">
        <f t="shared" si="12"/>
        <v>0</v>
      </c>
      <c r="J61">
        <f t="shared" si="12"/>
        <v>0</v>
      </c>
      <c r="K61">
        <f t="shared" si="12"/>
        <v>0</v>
      </c>
      <c r="L61">
        <f t="shared" si="12"/>
        <v>0</v>
      </c>
      <c r="M61">
        <f t="shared" si="12"/>
        <v>0</v>
      </c>
      <c r="N61">
        <f t="shared" si="12"/>
        <v>0</v>
      </c>
    </row>
    <row r="62" spans="2:14" x14ac:dyDescent="0.3">
      <c r="B62" s="4" t="s">
        <v>39</v>
      </c>
      <c r="C62" s="4"/>
    </row>
    <row r="63" spans="2:14" x14ac:dyDescent="0.3">
      <c r="B63" s="7" t="s">
        <v>49</v>
      </c>
      <c r="C63" s="7"/>
      <c r="E63">
        <f t="shared" ref="E63:N63" si="13">E49*$D15</f>
        <v>0</v>
      </c>
      <c r="F63">
        <f t="shared" si="13"/>
        <v>0</v>
      </c>
      <c r="G63">
        <f t="shared" si="13"/>
        <v>0</v>
      </c>
      <c r="H63">
        <f t="shared" si="13"/>
        <v>0</v>
      </c>
      <c r="I63">
        <f t="shared" si="13"/>
        <v>0</v>
      </c>
      <c r="J63">
        <f t="shared" si="13"/>
        <v>0</v>
      </c>
      <c r="K63">
        <f t="shared" si="13"/>
        <v>0</v>
      </c>
      <c r="L63">
        <f t="shared" si="13"/>
        <v>0</v>
      </c>
      <c r="M63">
        <f t="shared" si="13"/>
        <v>0</v>
      </c>
      <c r="N63">
        <f t="shared" si="13"/>
        <v>0</v>
      </c>
    </row>
    <row r="64" spans="2:14" x14ac:dyDescent="0.3">
      <c r="B64" s="7" t="s">
        <v>50</v>
      </c>
      <c r="C64" s="7"/>
      <c r="E64">
        <f t="shared" ref="E64:N64" si="14">E50*$D16</f>
        <v>0</v>
      </c>
      <c r="F64">
        <f t="shared" si="14"/>
        <v>0</v>
      </c>
      <c r="G64">
        <f t="shared" si="14"/>
        <v>0</v>
      </c>
      <c r="H64">
        <f t="shared" si="14"/>
        <v>0</v>
      </c>
      <c r="I64">
        <f t="shared" si="14"/>
        <v>0</v>
      </c>
      <c r="J64">
        <f t="shared" si="14"/>
        <v>0</v>
      </c>
      <c r="K64">
        <f t="shared" si="14"/>
        <v>0</v>
      </c>
      <c r="L64">
        <f t="shared" si="14"/>
        <v>0</v>
      </c>
      <c r="M64">
        <f t="shared" si="14"/>
        <v>0</v>
      </c>
      <c r="N64">
        <f t="shared" si="14"/>
        <v>0</v>
      </c>
    </row>
    <row r="65" spans="2:14" x14ac:dyDescent="0.3">
      <c r="B65" s="7" t="s">
        <v>51</v>
      </c>
      <c r="C65" s="7"/>
      <c r="E65">
        <f t="shared" ref="E65:N65" si="15">E51*$D17</f>
        <v>0</v>
      </c>
      <c r="F65">
        <f t="shared" si="15"/>
        <v>0</v>
      </c>
      <c r="G65">
        <f t="shared" si="15"/>
        <v>0</v>
      </c>
      <c r="H65">
        <f t="shared" si="15"/>
        <v>0</v>
      </c>
      <c r="I65">
        <f t="shared" si="15"/>
        <v>0</v>
      </c>
      <c r="J65">
        <f t="shared" si="15"/>
        <v>0</v>
      </c>
      <c r="K65">
        <f t="shared" si="15"/>
        <v>0</v>
      </c>
      <c r="L65">
        <f t="shared" si="15"/>
        <v>0</v>
      </c>
      <c r="M65">
        <f t="shared" si="15"/>
        <v>0</v>
      </c>
      <c r="N65">
        <f t="shared" si="15"/>
        <v>0</v>
      </c>
    </row>
    <row r="66" spans="2:14" x14ac:dyDescent="0.3">
      <c r="B66" s="7"/>
      <c r="C66" s="7"/>
      <c r="E66" s="6">
        <f>SUM(E54:E65)</f>
        <v>97</v>
      </c>
      <c r="F66" s="6">
        <f t="shared" ref="F66:N66" si="16">SUM(F54:F65)</f>
        <v>222</v>
      </c>
      <c r="G66" s="6">
        <f t="shared" si="16"/>
        <v>380</v>
      </c>
      <c r="H66" s="6">
        <f t="shared" si="16"/>
        <v>574</v>
      </c>
      <c r="I66" s="6">
        <f t="shared" si="16"/>
        <v>735</v>
      </c>
      <c r="J66" s="6">
        <f t="shared" si="16"/>
        <v>837</v>
      </c>
      <c r="K66" s="6">
        <f t="shared" si="16"/>
        <v>860</v>
      </c>
      <c r="L66" s="6">
        <f t="shared" si="16"/>
        <v>860</v>
      </c>
      <c r="M66" s="6">
        <f t="shared" si="16"/>
        <v>860</v>
      </c>
      <c r="N66" s="6">
        <f t="shared" si="16"/>
        <v>860</v>
      </c>
    </row>
    <row r="68" spans="2:14" x14ac:dyDescent="0.3">
      <c r="B68" s="9" t="s">
        <v>87</v>
      </c>
      <c r="C68" s="9"/>
    </row>
    <row r="69" spans="2:14" x14ac:dyDescent="0.3">
      <c r="B69" s="4" t="s">
        <v>37</v>
      </c>
      <c r="C69" s="4"/>
    </row>
    <row r="70" spans="2:14" x14ac:dyDescent="0.3">
      <c r="B70" s="7" t="s">
        <v>49</v>
      </c>
      <c r="C70" s="7"/>
      <c r="E70">
        <f>$I7*Expense!E$56</f>
        <v>4</v>
      </c>
      <c r="F70">
        <f>$I7*Expense!F$56</f>
        <v>4</v>
      </c>
      <c r="G70">
        <f>$I7*Expense!G$56</f>
        <v>4</v>
      </c>
      <c r="H70">
        <f>$I7*Expense!H$56</f>
        <v>4</v>
      </c>
      <c r="I70">
        <f>$I7*Expense!I$56</f>
        <v>4</v>
      </c>
      <c r="J70">
        <f>$I7*Expense!J$56</f>
        <v>4</v>
      </c>
      <c r="K70">
        <f>$I7*Expense!K$56</f>
        <v>4</v>
      </c>
      <c r="L70">
        <f>$I7*Expense!L$56</f>
        <v>4</v>
      </c>
      <c r="M70">
        <f>$I7*Expense!M$56</f>
        <v>4</v>
      </c>
      <c r="N70">
        <f>$I7*Expense!N$56</f>
        <v>4</v>
      </c>
    </row>
    <row r="71" spans="2:14" x14ac:dyDescent="0.3">
      <c r="B71" s="7" t="s">
        <v>50</v>
      </c>
      <c r="C71" s="7"/>
      <c r="E71">
        <f>$I8*Expense!E$56</f>
        <v>5</v>
      </c>
      <c r="F71">
        <f>$I8*Expense!F$56</f>
        <v>5</v>
      </c>
      <c r="G71">
        <f>$I8*Expense!G$56</f>
        <v>5</v>
      </c>
      <c r="H71">
        <f>$I8*Expense!H$56</f>
        <v>5</v>
      </c>
      <c r="I71">
        <f>$I8*Expense!I$56</f>
        <v>5</v>
      </c>
      <c r="J71">
        <f>$I8*Expense!J$56</f>
        <v>5</v>
      </c>
      <c r="K71">
        <f>$I8*Expense!K$56</f>
        <v>5</v>
      </c>
      <c r="L71">
        <f>$I8*Expense!L$56</f>
        <v>5</v>
      </c>
      <c r="M71">
        <f>$I8*Expense!M$56</f>
        <v>5</v>
      </c>
      <c r="N71">
        <f>$I8*Expense!N$56</f>
        <v>5</v>
      </c>
    </row>
    <row r="72" spans="2:14" x14ac:dyDescent="0.3">
      <c r="B72" s="7" t="s">
        <v>51</v>
      </c>
      <c r="C72" s="7"/>
      <c r="E72">
        <f>$I9*Expense!E$56</f>
        <v>0</v>
      </c>
      <c r="F72">
        <f>$I9*Expense!F$56</f>
        <v>0</v>
      </c>
      <c r="G72">
        <f>$I9*Expense!G$56</f>
        <v>0</v>
      </c>
      <c r="H72">
        <f>$I9*Expense!H$56</f>
        <v>0</v>
      </c>
      <c r="I72">
        <f>$I9*Expense!I$56</f>
        <v>0</v>
      </c>
      <c r="J72">
        <f>$I9*Expense!J$56</f>
        <v>0</v>
      </c>
      <c r="K72">
        <f>$I9*Expense!K$56</f>
        <v>0</v>
      </c>
      <c r="L72">
        <f>$I9*Expense!L$56</f>
        <v>0</v>
      </c>
      <c r="M72">
        <f>$I9*Expense!M$56</f>
        <v>0</v>
      </c>
      <c r="N72">
        <f>$I9*Expense!N$56</f>
        <v>0</v>
      </c>
    </row>
    <row r="73" spans="2:14" x14ac:dyDescent="0.3">
      <c r="B73" s="4" t="s">
        <v>38</v>
      </c>
      <c r="C73" s="4"/>
    </row>
    <row r="74" spans="2:14" x14ac:dyDescent="0.3">
      <c r="B74" s="7" t="s">
        <v>49</v>
      </c>
      <c r="C74" s="7"/>
      <c r="E74">
        <f>$I11*Expense!E$56</f>
        <v>4</v>
      </c>
      <c r="F74">
        <f>$I11*Expense!F$56</f>
        <v>4</v>
      </c>
      <c r="G74">
        <f>$I11*Expense!G$56</f>
        <v>4</v>
      </c>
      <c r="H74">
        <f>$I11*Expense!H$56</f>
        <v>4</v>
      </c>
      <c r="I74">
        <f>$I11*Expense!I$56</f>
        <v>4</v>
      </c>
      <c r="J74">
        <f>$I11*Expense!J$56</f>
        <v>4</v>
      </c>
      <c r="K74">
        <f>$I11*Expense!K$56</f>
        <v>4</v>
      </c>
      <c r="L74">
        <f>$I11*Expense!L$56</f>
        <v>4</v>
      </c>
      <c r="M74">
        <f>$I11*Expense!M$56</f>
        <v>4</v>
      </c>
      <c r="N74">
        <f>$I11*Expense!N$56</f>
        <v>4</v>
      </c>
    </row>
    <row r="75" spans="2:14" x14ac:dyDescent="0.3">
      <c r="B75" s="7" t="s">
        <v>50</v>
      </c>
      <c r="C75" s="7"/>
      <c r="E75">
        <f>$I12*Expense!E$56</f>
        <v>3</v>
      </c>
      <c r="F75">
        <f>$I12*Expense!F$56</f>
        <v>3</v>
      </c>
      <c r="G75">
        <f>$I12*Expense!G$56</f>
        <v>3</v>
      </c>
      <c r="H75">
        <f>$I12*Expense!H$56</f>
        <v>3</v>
      </c>
      <c r="I75">
        <f>$I12*Expense!I$56</f>
        <v>3</v>
      </c>
      <c r="J75">
        <f>$I12*Expense!J$56</f>
        <v>3</v>
      </c>
      <c r="K75">
        <f>$I12*Expense!K$56</f>
        <v>3</v>
      </c>
      <c r="L75">
        <f>$I12*Expense!L$56</f>
        <v>3</v>
      </c>
      <c r="M75">
        <f>$I12*Expense!M$56</f>
        <v>3</v>
      </c>
      <c r="N75">
        <f>$I12*Expense!N$56</f>
        <v>3</v>
      </c>
    </row>
    <row r="76" spans="2:14" x14ac:dyDescent="0.3">
      <c r="B76" s="7" t="s">
        <v>51</v>
      </c>
      <c r="C76" s="7"/>
      <c r="E76">
        <f>$I13*Expense!E$56</f>
        <v>0</v>
      </c>
      <c r="F76">
        <f>$I13*Expense!F$56</f>
        <v>0</v>
      </c>
      <c r="G76">
        <f>$I13*Expense!G$56</f>
        <v>0</v>
      </c>
      <c r="H76">
        <f>$I13*Expense!H$56</f>
        <v>0</v>
      </c>
      <c r="I76">
        <f>$I13*Expense!I$56</f>
        <v>0</v>
      </c>
      <c r="J76">
        <f>$I13*Expense!J$56</f>
        <v>0</v>
      </c>
      <c r="K76">
        <f>$I13*Expense!K$56</f>
        <v>0</v>
      </c>
      <c r="L76">
        <f>$I13*Expense!L$56</f>
        <v>0</v>
      </c>
      <c r="M76">
        <f>$I13*Expense!M$56</f>
        <v>0</v>
      </c>
      <c r="N76">
        <f>$I13*Expense!N$56</f>
        <v>0</v>
      </c>
    </row>
    <row r="77" spans="2:14" x14ac:dyDescent="0.3">
      <c r="B77" s="4" t="s">
        <v>39</v>
      </c>
      <c r="C77" s="4"/>
    </row>
    <row r="78" spans="2:14" x14ac:dyDescent="0.3">
      <c r="B78" s="7" t="s">
        <v>49</v>
      </c>
      <c r="C78" s="7"/>
      <c r="E78">
        <f>$I15*Expense!E$56</f>
        <v>0</v>
      </c>
      <c r="F78">
        <f>$I15*Expense!F$56</f>
        <v>0</v>
      </c>
      <c r="G78">
        <f>$I15*Expense!G$56</f>
        <v>0</v>
      </c>
      <c r="H78">
        <f>$I15*Expense!H$56</f>
        <v>0</v>
      </c>
      <c r="I78">
        <f>$I15*Expense!I$56</f>
        <v>0</v>
      </c>
      <c r="J78">
        <f>$I15*Expense!J$56</f>
        <v>0</v>
      </c>
      <c r="K78">
        <f>$I15*Expense!K$56</f>
        <v>0</v>
      </c>
      <c r="L78">
        <f>$I15*Expense!L$56</f>
        <v>0</v>
      </c>
      <c r="M78">
        <f>$I15*Expense!M$56</f>
        <v>0</v>
      </c>
      <c r="N78">
        <f>$I15*Expense!N$56</f>
        <v>0</v>
      </c>
    </row>
    <row r="79" spans="2:14" x14ac:dyDescent="0.3">
      <c r="B79" s="7" t="s">
        <v>50</v>
      </c>
      <c r="C79" s="7"/>
      <c r="E79">
        <f>$I16*Expense!E$56</f>
        <v>0</v>
      </c>
      <c r="F79">
        <f>$I16*Expense!F$56</f>
        <v>0</v>
      </c>
      <c r="G79">
        <f>$I16*Expense!G$56</f>
        <v>0</v>
      </c>
      <c r="H79">
        <f>$I16*Expense!H$56</f>
        <v>0</v>
      </c>
      <c r="I79">
        <f>$I16*Expense!I$56</f>
        <v>0</v>
      </c>
      <c r="J79">
        <f>$I16*Expense!J$56</f>
        <v>0</v>
      </c>
      <c r="K79">
        <f>$I16*Expense!K$56</f>
        <v>0</v>
      </c>
      <c r="L79">
        <f>$I16*Expense!L$56</f>
        <v>0</v>
      </c>
      <c r="M79">
        <f>$I16*Expense!M$56</f>
        <v>0</v>
      </c>
      <c r="N79">
        <f>$I16*Expense!N$56</f>
        <v>0</v>
      </c>
    </row>
    <row r="80" spans="2:14" x14ac:dyDescent="0.3">
      <c r="B80" s="7" t="s">
        <v>51</v>
      </c>
      <c r="C80" s="7"/>
      <c r="E80">
        <f>$I17*Expense!E$56</f>
        <v>0</v>
      </c>
      <c r="F80">
        <f>$I17*Expense!F$56</f>
        <v>0</v>
      </c>
      <c r="G80">
        <f>$I17*Expense!G$56</f>
        <v>0</v>
      </c>
      <c r="H80">
        <f>$I17*Expense!H$56</f>
        <v>0</v>
      </c>
      <c r="I80">
        <f>$I17*Expense!I$56</f>
        <v>0</v>
      </c>
      <c r="J80">
        <f>$I17*Expense!J$56</f>
        <v>0</v>
      </c>
      <c r="K80">
        <f>$I17*Expense!K$56</f>
        <v>0</v>
      </c>
      <c r="L80">
        <f>$I17*Expense!L$56</f>
        <v>0</v>
      </c>
      <c r="M80">
        <f>$I17*Expense!M$56</f>
        <v>0</v>
      </c>
      <c r="N80">
        <f>$I17*Expense!N$56</f>
        <v>0</v>
      </c>
    </row>
    <row r="81" spans="1:14" x14ac:dyDescent="0.3">
      <c r="B81" s="7"/>
      <c r="C81" s="7"/>
      <c r="E81" s="6">
        <f>SUM(E69:E80)</f>
        <v>16</v>
      </c>
      <c r="F81" s="6">
        <f t="shared" ref="F81:N81" si="17">SUM(F69:F80)</f>
        <v>16</v>
      </c>
      <c r="G81" s="6">
        <f t="shared" si="17"/>
        <v>16</v>
      </c>
      <c r="H81" s="6">
        <f t="shared" si="17"/>
        <v>16</v>
      </c>
      <c r="I81" s="6">
        <f t="shared" si="17"/>
        <v>16</v>
      </c>
      <c r="J81" s="6">
        <f t="shared" si="17"/>
        <v>16</v>
      </c>
      <c r="K81" s="6">
        <f t="shared" si="17"/>
        <v>16</v>
      </c>
      <c r="L81" s="6">
        <f t="shared" si="17"/>
        <v>16</v>
      </c>
      <c r="M81" s="6">
        <f t="shared" si="17"/>
        <v>16</v>
      </c>
      <c r="N81" s="6">
        <f t="shared" si="17"/>
        <v>16</v>
      </c>
    </row>
    <row r="86" spans="1:14" ht="18" x14ac:dyDescent="0.35">
      <c r="A86" s="1" t="s">
        <v>53</v>
      </c>
      <c r="E86" s="10" t="s">
        <v>37</v>
      </c>
      <c r="F86" s="10" t="s">
        <v>38</v>
      </c>
      <c r="G86" s="10" t="s">
        <v>39</v>
      </c>
      <c r="H86" s="10" t="s">
        <v>40</v>
      </c>
      <c r="I86" s="10" t="s">
        <v>41</v>
      </c>
      <c r="J86" s="10" t="s">
        <v>42</v>
      </c>
      <c r="K86" s="10" t="s">
        <v>43</v>
      </c>
      <c r="L86" s="10" t="s">
        <v>44</v>
      </c>
      <c r="M86" s="10" t="s">
        <v>45</v>
      </c>
      <c r="N86" s="10" t="s">
        <v>46</v>
      </c>
    </row>
    <row r="87" spans="1:14" x14ac:dyDescent="0.3">
      <c r="B87" t="s">
        <v>88</v>
      </c>
      <c r="E87" s="31">
        <v>675</v>
      </c>
      <c r="F87" s="11">
        <f>ROUND(E87*(1+F88),0)</f>
        <v>675</v>
      </c>
      <c r="G87" s="11">
        <f t="shared" ref="G87:N87" si="18">ROUND(F87*(1+G88),0)</f>
        <v>689</v>
      </c>
      <c r="H87" s="11">
        <f t="shared" si="18"/>
        <v>706</v>
      </c>
      <c r="I87" s="11">
        <f t="shared" si="18"/>
        <v>724</v>
      </c>
      <c r="J87" s="11">
        <f t="shared" si="18"/>
        <v>742</v>
      </c>
      <c r="K87" s="11">
        <f t="shared" si="18"/>
        <v>761</v>
      </c>
      <c r="L87" s="11">
        <f t="shared" si="18"/>
        <v>780</v>
      </c>
      <c r="M87" s="11">
        <f t="shared" si="18"/>
        <v>800</v>
      </c>
      <c r="N87" s="11">
        <f t="shared" si="18"/>
        <v>820</v>
      </c>
    </row>
    <row r="88" spans="1:14" x14ac:dyDescent="0.3">
      <c r="B88" t="s">
        <v>89</v>
      </c>
      <c r="F88" s="36">
        <v>0</v>
      </c>
      <c r="G88" s="36">
        <v>0.02</v>
      </c>
      <c r="H88" s="36">
        <v>2.5000000000000001E-2</v>
      </c>
      <c r="I88" s="36">
        <f t="shared" ref="I88:N88" si="19">H88</f>
        <v>2.5000000000000001E-2</v>
      </c>
      <c r="J88" s="36">
        <f t="shared" si="19"/>
        <v>2.5000000000000001E-2</v>
      </c>
      <c r="K88" s="36">
        <f t="shared" si="19"/>
        <v>2.5000000000000001E-2</v>
      </c>
      <c r="L88" s="36">
        <f t="shared" si="19"/>
        <v>2.5000000000000001E-2</v>
      </c>
      <c r="M88" s="36">
        <f t="shared" si="19"/>
        <v>2.5000000000000001E-2</v>
      </c>
      <c r="N88" s="36">
        <f t="shared" si="19"/>
        <v>2.5000000000000001E-2</v>
      </c>
    </row>
    <row r="90" spans="1:14" x14ac:dyDescent="0.3">
      <c r="B90" s="2" t="s">
        <v>53</v>
      </c>
      <c r="C90" s="2"/>
    </row>
    <row r="91" spans="1:14" x14ac:dyDescent="0.3">
      <c r="B91" s="4" t="s">
        <v>37</v>
      </c>
      <c r="C91" s="4"/>
    </row>
    <row r="92" spans="1:14" x14ac:dyDescent="0.3">
      <c r="B92" s="7" t="s">
        <v>49</v>
      </c>
      <c r="C92" s="7"/>
      <c r="E92" s="12">
        <f t="shared" ref="E92:N92" si="20">E$87*E55</f>
        <v>35100</v>
      </c>
      <c r="F92" s="12">
        <f t="shared" si="20"/>
        <v>52650</v>
      </c>
      <c r="G92" s="12">
        <f t="shared" si="20"/>
        <v>89570</v>
      </c>
      <c r="H92" s="12">
        <f t="shared" si="20"/>
        <v>137670</v>
      </c>
      <c r="I92" s="12">
        <f t="shared" si="20"/>
        <v>169416</v>
      </c>
      <c r="J92" s="12">
        <f t="shared" si="20"/>
        <v>192920</v>
      </c>
      <c r="K92" s="12">
        <f t="shared" si="20"/>
        <v>197860</v>
      </c>
      <c r="L92" s="12">
        <f t="shared" si="20"/>
        <v>202800</v>
      </c>
      <c r="M92" s="12">
        <f t="shared" si="20"/>
        <v>208000</v>
      </c>
      <c r="N92" s="12">
        <f t="shared" si="20"/>
        <v>213200</v>
      </c>
    </row>
    <row r="93" spans="1:14" x14ac:dyDescent="0.3">
      <c r="B93" s="7" t="s">
        <v>50</v>
      </c>
      <c r="C93" s="7"/>
      <c r="E93" s="12">
        <f t="shared" ref="E93:N93" si="21">E$87*E56</f>
        <v>30375</v>
      </c>
      <c r="F93" s="12">
        <f t="shared" si="21"/>
        <v>50625</v>
      </c>
      <c r="G93" s="12">
        <f t="shared" si="21"/>
        <v>93015</v>
      </c>
      <c r="H93" s="12">
        <f t="shared" si="21"/>
        <v>137670</v>
      </c>
      <c r="I93" s="12">
        <f t="shared" si="21"/>
        <v>162900</v>
      </c>
      <c r="J93" s="12">
        <f t="shared" si="21"/>
        <v>189210</v>
      </c>
      <c r="K93" s="12">
        <f t="shared" si="21"/>
        <v>194055</v>
      </c>
      <c r="L93" s="12">
        <f t="shared" si="21"/>
        <v>198900</v>
      </c>
      <c r="M93" s="12">
        <f t="shared" si="21"/>
        <v>204000</v>
      </c>
      <c r="N93" s="12">
        <f t="shared" si="21"/>
        <v>209100</v>
      </c>
    </row>
    <row r="94" spans="1:14" x14ac:dyDescent="0.3">
      <c r="B94" s="7" t="s">
        <v>51</v>
      </c>
      <c r="C94" s="7"/>
      <c r="E94" s="12">
        <f t="shared" ref="E94:N94" si="22">E$87*E57</f>
        <v>0</v>
      </c>
      <c r="F94" s="12">
        <f t="shared" si="22"/>
        <v>0</v>
      </c>
      <c r="G94" s="12">
        <f t="shared" si="22"/>
        <v>0</v>
      </c>
      <c r="H94" s="12">
        <f t="shared" si="22"/>
        <v>0</v>
      </c>
      <c r="I94" s="12">
        <f t="shared" si="22"/>
        <v>0</v>
      </c>
      <c r="J94" s="12">
        <f t="shared" si="22"/>
        <v>0</v>
      </c>
      <c r="K94" s="12">
        <f t="shared" si="22"/>
        <v>0</v>
      </c>
      <c r="L94" s="12">
        <f t="shared" si="22"/>
        <v>0</v>
      </c>
      <c r="M94" s="12">
        <f t="shared" si="22"/>
        <v>0</v>
      </c>
      <c r="N94" s="12">
        <f t="shared" si="22"/>
        <v>0</v>
      </c>
    </row>
    <row r="95" spans="1:14" x14ac:dyDescent="0.3">
      <c r="B95" s="4" t="s">
        <v>38</v>
      </c>
      <c r="C95" s="4"/>
    </row>
    <row r="96" spans="1:14" x14ac:dyDescent="0.3">
      <c r="B96" s="7" t="s">
        <v>49</v>
      </c>
      <c r="C96" s="7"/>
      <c r="E96" s="12">
        <f t="shared" ref="E96:N96" si="23">E$87*E59</f>
        <v>0</v>
      </c>
      <c r="F96" s="12">
        <f t="shared" si="23"/>
        <v>24300</v>
      </c>
      <c r="G96" s="12">
        <f t="shared" si="23"/>
        <v>41340</v>
      </c>
      <c r="H96" s="12">
        <f t="shared" si="23"/>
        <v>67776</v>
      </c>
      <c r="I96" s="12">
        <f t="shared" si="23"/>
        <v>104256</v>
      </c>
      <c r="J96" s="12">
        <f t="shared" si="23"/>
        <v>124656</v>
      </c>
      <c r="K96" s="12">
        <f t="shared" si="23"/>
        <v>136980</v>
      </c>
      <c r="L96" s="12">
        <f t="shared" si="23"/>
        <v>140400</v>
      </c>
      <c r="M96" s="12">
        <f t="shared" si="23"/>
        <v>144000</v>
      </c>
      <c r="N96" s="12">
        <f t="shared" si="23"/>
        <v>147600</v>
      </c>
    </row>
    <row r="97" spans="2:14" x14ac:dyDescent="0.3">
      <c r="B97" s="7" t="s">
        <v>50</v>
      </c>
      <c r="C97" s="7"/>
      <c r="E97" s="12">
        <f t="shared" ref="E97:N97" si="24">E$87*E60</f>
        <v>0</v>
      </c>
      <c r="F97" s="12">
        <f t="shared" si="24"/>
        <v>22275</v>
      </c>
      <c r="G97" s="12">
        <f t="shared" si="24"/>
        <v>37895</v>
      </c>
      <c r="H97" s="12">
        <f t="shared" si="24"/>
        <v>62128</v>
      </c>
      <c r="I97" s="12">
        <f t="shared" si="24"/>
        <v>95568</v>
      </c>
      <c r="J97" s="12">
        <f t="shared" si="24"/>
        <v>114268</v>
      </c>
      <c r="K97" s="12">
        <f t="shared" si="24"/>
        <v>125565</v>
      </c>
      <c r="L97" s="12">
        <f t="shared" si="24"/>
        <v>128700</v>
      </c>
      <c r="M97" s="12">
        <f t="shared" si="24"/>
        <v>132000</v>
      </c>
      <c r="N97" s="12">
        <f t="shared" si="24"/>
        <v>135300</v>
      </c>
    </row>
    <row r="98" spans="2:14" x14ac:dyDescent="0.3">
      <c r="B98" s="7" t="s">
        <v>51</v>
      </c>
      <c r="C98" s="7"/>
      <c r="E98" s="12">
        <f t="shared" ref="E98:N98" si="25">E$87*E61</f>
        <v>0</v>
      </c>
      <c r="F98" s="12">
        <f t="shared" si="25"/>
        <v>0</v>
      </c>
      <c r="G98" s="12">
        <f t="shared" si="25"/>
        <v>0</v>
      </c>
      <c r="H98" s="12">
        <f t="shared" si="25"/>
        <v>0</v>
      </c>
      <c r="I98" s="12">
        <f t="shared" si="25"/>
        <v>0</v>
      </c>
      <c r="J98" s="12">
        <f t="shared" si="25"/>
        <v>0</v>
      </c>
      <c r="K98" s="12">
        <f t="shared" si="25"/>
        <v>0</v>
      </c>
      <c r="L98" s="12">
        <f t="shared" si="25"/>
        <v>0</v>
      </c>
      <c r="M98" s="12">
        <f t="shared" si="25"/>
        <v>0</v>
      </c>
      <c r="N98" s="12">
        <f t="shared" si="25"/>
        <v>0</v>
      </c>
    </row>
    <row r="99" spans="2:14" x14ac:dyDescent="0.3">
      <c r="B99" s="4" t="s">
        <v>39</v>
      </c>
      <c r="C99" s="4"/>
    </row>
    <row r="100" spans="2:14" x14ac:dyDescent="0.3">
      <c r="B100" s="7" t="s">
        <v>49</v>
      </c>
      <c r="C100" s="7"/>
      <c r="E100" s="12">
        <f t="shared" ref="E100:N100" si="26">E$87*E63</f>
        <v>0</v>
      </c>
      <c r="F100" s="12">
        <f t="shared" si="26"/>
        <v>0</v>
      </c>
      <c r="G100" s="12">
        <f t="shared" si="26"/>
        <v>0</v>
      </c>
      <c r="H100" s="12">
        <f t="shared" si="26"/>
        <v>0</v>
      </c>
      <c r="I100" s="12">
        <f t="shared" si="26"/>
        <v>0</v>
      </c>
      <c r="J100" s="12">
        <f t="shared" si="26"/>
        <v>0</v>
      </c>
      <c r="K100" s="12">
        <f t="shared" si="26"/>
        <v>0</v>
      </c>
      <c r="L100" s="12">
        <f t="shared" si="26"/>
        <v>0</v>
      </c>
      <c r="M100" s="12">
        <f t="shared" si="26"/>
        <v>0</v>
      </c>
      <c r="N100" s="12">
        <f t="shared" si="26"/>
        <v>0</v>
      </c>
    </row>
    <row r="101" spans="2:14" x14ac:dyDescent="0.3">
      <c r="B101" s="7" t="s">
        <v>50</v>
      </c>
      <c r="C101" s="7"/>
      <c r="E101" s="12">
        <f t="shared" ref="E101:N101" si="27">E$87*E64</f>
        <v>0</v>
      </c>
      <c r="F101" s="12">
        <f t="shared" si="27"/>
        <v>0</v>
      </c>
      <c r="G101" s="12">
        <f t="shared" si="27"/>
        <v>0</v>
      </c>
      <c r="H101" s="12">
        <f t="shared" si="27"/>
        <v>0</v>
      </c>
      <c r="I101" s="12">
        <f t="shared" si="27"/>
        <v>0</v>
      </c>
      <c r="J101" s="12">
        <f t="shared" si="27"/>
        <v>0</v>
      </c>
      <c r="K101" s="12">
        <f t="shared" si="27"/>
        <v>0</v>
      </c>
      <c r="L101" s="12">
        <f t="shared" si="27"/>
        <v>0</v>
      </c>
      <c r="M101" s="12">
        <f t="shared" si="27"/>
        <v>0</v>
      </c>
      <c r="N101" s="12">
        <f t="shared" si="27"/>
        <v>0</v>
      </c>
    </row>
    <row r="102" spans="2:14" x14ac:dyDescent="0.3">
      <c r="B102" s="7" t="s">
        <v>51</v>
      </c>
      <c r="C102" s="7"/>
      <c r="E102" s="12">
        <f t="shared" ref="E102:N102" si="28">E$87*E65</f>
        <v>0</v>
      </c>
      <c r="F102" s="12">
        <f t="shared" si="28"/>
        <v>0</v>
      </c>
      <c r="G102" s="12">
        <f t="shared" si="28"/>
        <v>0</v>
      </c>
      <c r="H102" s="12">
        <f t="shared" si="28"/>
        <v>0</v>
      </c>
      <c r="I102" s="12">
        <f t="shared" si="28"/>
        <v>0</v>
      </c>
      <c r="J102" s="12">
        <f t="shared" si="28"/>
        <v>0</v>
      </c>
      <c r="K102" s="12">
        <f t="shared" si="28"/>
        <v>0</v>
      </c>
      <c r="L102" s="12">
        <f t="shared" si="28"/>
        <v>0</v>
      </c>
      <c r="M102" s="12">
        <f t="shared" si="28"/>
        <v>0</v>
      </c>
      <c r="N102" s="12">
        <f t="shared" si="28"/>
        <v>0</v>
      </c>
    </row>
    <row r="103" spans="2:14" x14ac:dyDescent="0.3">
      <c r="E103" s="5"/>
      <c r="F103" s="5"/>
      <c r="G103" s="5"/>
      <c r="H103" s="5"/>
      <c r="I103" s="5"/>
      <c r="J103" s="5"/>
      <c r="K103" s="5"/>
      <c r="L103" s="5"/>
      <c r="M103" s="5"/>
      <c r="N103" s="5"/>
    </row>
    <row r="104" spans="2:14" x14ac:dyDescent="0.3">
      <c r="E104" s="14">
        <f>SUM(E91:E102)</f>
        <v>65475</v>
      </c>
      <c r="F104" s="14">
        <f t="shared" ref="F104:N104" si="29">SUM(F91:F102)</f>
        <v>149850</v>
      </c>
      <c r="G104" s="14">
        <f t="shared" si="29"/>
        <v>261820</v>
      </c>
      <c r="H104" s="14">
        <f t="shared" si="29"/>
        <v>405244</v>
      </c>
      <c r="I104" s="14">
        <f t="shared" si="29"/>
        <v>532140</v>
      </c>
      <c r="J104" s="14">
        <f t="shared" si="29"/>
        <v>621054</v>
      </c>
      <c r="K104" s="14">
        <f t="shared" si="29"/>
        <v>654460</v>
      </c>
      <c r="L104" s="14">
        <f t="shared" si="29"/>
        <v>670800</v>
      </c>
      <c r="M104" s="14">
        <f t="shared" si="29"/>
        <v>688000</v>
      </c>
      <c r="N104" s="14">
        <f t="shared" si="29"/>
        <v>705200</v>
      </c>
    </row>
  </sheetData>
  <mergeCells count="3">
    <mergeCell ref="A1:N1"/>
    <mergeCell ref="A2:N2"/>
    <mergeCell ref="A3:N3"/>
  </mergeCells>
  <pageMargins left="0.45" right="0.45" top="0.5" bottom="0.5" header="0.3" footer="0.3"/>
  <pageSetup scale="90" fitToHeight="0" orientation="landscape" r:id="rId1"/>
  <rowBreaks count="1" manualBreakCount="1">
    <brk id="85"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2"/>
  <sheetViews>
    <sheetView topLeftCell="A43" workbookViewId="0">
      <selection activeCell="D50" sqref="D50"/>
    </sheetView>
  </sheetViews>
  <sheetFormatPr defaultRowHeight="14.4" x14ac:dyDescent="0.3"/>
  <cols>
    <col min="1" max="1" width="2.5546875" customWidth="1"/>
    <col min="2" max="2" width="25.5546875" customWidth="1"/>
    <col min="3" max="3" width="15.5546875" customWidth="1"/>
    <col min="4" max="14" width="10.5546875" customWidth="1"/>
  </cols>
  <sheetData>
    <row r="1" spans="1:14" ht="18" x14ac:dyDescent="0.35">
      <c r="A1" s="44" t="s">
        <v>0</v>
      </c>
      <c r="B1" s="44"/>
      <c r="C1" s="44"/>
      <c r="D1" s="44"/>
      <c r="E1" s="44"/>
      <c r="F1" s="44"/>
      <c r="G1" s="44"/>
      <c r="H1" s="44"/>
      <c r="I1" s="44"/>
      <c r="J1" s="44"/>
      <c r="K1" s="44"/>
      <c r="L1" s="44"/>
      <c r="M1" s="44"/>
      <c r="N1" s="44"/>
    </row>
    <row r="2" spans="1:14" ht="18" x14ac:dyDescent="0.35">
      <c r="A2" s="44" t="s">
        <v>90</v>
      </c>
      <c r="B2" s="44"/>
      <c r="C2" s="44"/>
      <c r="D2" s="44"/>
      <c r="E2" s="44"/>
      <c r="F2" s="44"/>
      <c r="G2" s="44"/>
      <c r="H2" s="44"/>
      <c r="I2" s="44"/>
      <c r="J2" s="44"/>
      <c r="K2" s="44"/>
      <c r="L2" s="44"/>
      <c r="M2" s="44"/>
      <c r="N2" s="44"/>
    </row>
    <row r="3" spans="1:14" ht="18" x14ac:dyDescent="0.35">
      <c r="A3" s="44" t="str">
        <f>Summary!A3</f>
        <v>[program name]</v>
      </c>
      <c r="B3" s="44"/>
      <c r="C3" s="44"/>
      <c r="D3" s="44"/>
      <c r="E3" s="44"/>
      <c r="F3" s="44"/>
      <c r="G3" s="44"/>
      <c r="H3" s="44"/>
      <c r="I3" s="44"/>
      <c r="J3" s="44"/>
      <c r="K3" s="44"/>
      <c r="L3" s="44"/>
      <c r="M3" s="44"/>
      <c r="N3" s="44"/>
    </row>
    <row r="5" spans="1:14" ht="18" x14ac:dyDescent="0.35">
      <c r="A5" s="1" t="s">
        <v>54</v>
      </c>
      <c r="D5" s="10" t="s">
        <v>36</v>
      </c>
      <c r="E5" s="10" t="s">
        <v>37</v>
      </c>
      <c r="F5" s="10" t="s">
        <v>38</v>
      </c>
      <c r="G5" s="10" t="s">
        <v>39</v>
      </c>
      <c r="H5" s="10" t="s">
        <v>40</v>
      </c>
      <c r="I5" s="10" t="s">
        <v>41</v>
      </c>
      <c r="J5" s="10" t="s">
        <v>42</v>
      </c>
      <c r="K5" s="10" t="s">
        <v>43</v>
      </c>
      <c r="L5" s="10" t="s">
        <v>44</v>
      </c>
      <c r="M5" s="10" t="s">
        <v>45</v>
      </c>
      <c r="N5" s="10" t="s">
        <v>46</v>
      </c>
    </row>
    <row r="7" spans="1:14" x14ac:dyDescent="0.3">
      <c r="A7" t="s">
        <v>91</v>
      </c>
    </row>
    <row r="8" spans="1:14" x14ac:dyDescent="0.3">
      <c r="B8" s="32" t="s">
        <v>92</v>
      </c>
      <c r="C8" s="32" t="s">
        <v>93</v>
      </c>
      <c r="D8" s="31">
        <v>60000</v>
      </c>
      <c r="E8" s="31">
        <f>ROUND(D8*1.03,0)</f>
        <v>61800</v>
      </c>
      <c r="F8" s="31">
        <f t="shared" ref="E8:N10" si="0">ROUND(E8*1.03,0)</f>
        <v>63654</v>
      </c>
      <c r="G8" s="31">
        <f t="shared" si="0"/>
        <v>65564</v>
      </c>
      <c r="H8" s="31">
        <f t="shared" si="0"/>
        <v>67531</v>
      </c>
      <c r="I8" s="31">
        <f t="shared" si="0"/>
        <v>69557</v>
      </c>
      <c r="J8" s="31">
        <f t="shared" si="0"/>
        <v>71644</v>
      </c>
      <c r="K8" s="31">
        <f t="shared" si="0"/>
        <v>73793</v>
      </c>
      <c r="L8" s="31">
        <f t="shared" si="0"/>
        <v>76007</v>
      </c>
      <c r="M8" s="31">
        <f t="shared" si="0"/>
        <v>78287</v>
      </c>
      <c r="N8" s="31">
        <f t="shared" si="0"/>
        <v>80636</v>
      </c>
    </row>
    <row r="9" spans="1:14" x14ac:dyDescent="0.3">
      <c r="B9" s="32" t="s">
        <v>94</v>
      </c>
      <c r="C9" s="32" t="s">
        <v>93</v>
      </c>
      <c r="D9" s="31">
        <v>60000</v>
      </c>
      <c r="E9" s="31">
        <f t="shared" si="0"/>
        <v>61800</v>
      </c>
      <c r="F9" s="31">
        <f t="shared" si="0"/>
        <v>63654</v>
      </c>
      <c r="G9" s="31">
        <f t="shared" si="0"/>
        <v>65564</v>
      </c>
      <c r="H9" s="31">
        <f t="shared" si="0"/>
        <v>67531</v>
      </c>
      <c r="I9" s="31">
        <f t="shared" si="0"/>
        <v>69557</v>
      </c>
      <c r="J9" s="31">
        <f t="shared" si="0"/>
        <v>71644</v>
      </c>
      <c r="K9" s="31">
        <f t="shared" si="0"/>
        <v>73793</v>
      </c>
      <c r="L9" s="31">
        <f t="shared" si="0"/>
        <v>76007</v>
      </c>
      <c r="M9" s="31">
        <f t="shared" si="0"/>
        <v>78287</v>
      </c>
      <c r="N9" s="31">
        <f t="shared" si="0"/>
        <v>80636</v>
      </c>
    </row>
    <row r="10" spans="1:14" x14ac:dyDescent="0.3">
      <c r="B10" s="32" t="s">
        <v>95</v>
      </c>
      <c r="C10" s="32" t="s">
        <v>93</v>
      </c>
      <c r="D10" s="31">
        <v>0</v>
      </c>
      <c r="E10" s="31">
        <f>ROUND(D10*1.03,0)</f>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row>
    <row r="11" spans="1:14" x14ac:dyDescent="0.3">
      <c r="B11" s="32" t="s">
        <v>96</v>
      </c>
      <c r="C11" s="32" t="s">
        <v>93</v>
      </c>
      <c r="D11" s="31">
        <v>0</v>
      </c>
      <c r="E11" s="31">
        <f>ROUND(D11*1.03,0)</f>
        <v>0</v>
      </c>
      <c r="F11" s="31">
        <f t="shared" ref="F11:N11" si="1">ROUND(E11*1.03,0)</f>
        <v>0</v>
      </c>
      <c r="G11" s="31">
        <f t="shared" si="1"/>
        <v>0</v>
      </c>
      <c r="H11" s="31">
        <f t="shared" si="1"/>
        <v>0</v>
      </c>
      <c r="I11" s="31">
        <f t="shared" si="1"/>
        <v>0</v>
      </c>
      <c r="J11" s="31">
        <f t="shared" si="1"/>
        <v>0</v>
      </c>
      <c r="K11" s="31">
        <f t="shared" si="1"/>
        <v>0</v>
      </c>
      <c r="L11" s="31">
        <f t="shared" si="1"/>
        <v>0</v>
      </c>
      <c r="M11" s="31">
        <f t="shared" si="1"/>
        <v>0</v>
      </c>
      <c r="N11" s="31">
        <f t="shared" si="1"/>
        <v>0</v>
      </c>
    </row>
    <row r="12" spans="1:14" x14ac:dyDescent="0.3">
      <c r="B12" s="32" t="s">
        <v>97</v>
      </c>
      <c r="C12" s="32" t="s">
        <v>93</v>
      </c>
      <c r="D12" s="31">
        <v>0</v>
      </c>
      <c r="E12" s="31">
        <f>ROUND(D12*1.03,0)</f>
        <v>0</v>
      </c>
      <c r="F12" s="31">
        <f t="shared" ref="F12:N12" si="2">ROUND(E12*1.03,0)</f>
        <v>0</v>
      </c>
      <c r="G12" s="31">
        <f t="shared" si="2"/>
        <v>0</v>
      </c>
      <c r="H12" s="31">
        <f t="shared" si="2"/>
        <v>0</v>
      </c>
      <c r="I12" s="31">
        <f t="shared" si="2"/>
        <v>0</v>
      </c>
      <c r="J12" s="31">
        <f t="shared" si="2"/>
        <v>0</v>
      </c>
      <c r="K12" s="31">
        <f t="shared" si="2"/>
        <v>0</v>
      </c>
      <c r="L12" s="31">
        <f t="shared" si="2"/>
        <v>0</v>
      </c>
      <c r="M12" s="31">
        <f t="shared" si="2"/>
        <v>0</v>
      </c>
      <c r="N12" s="31">
        <f t="shared" si="2"/>
        <v>0</v>
      </c>
    </row>
    <row r="13" spans="1:14" x14ac:dyDescent="0.3">
      <c r="B13" s="32" t="s">
        <v>98</v>
      </c>
      <c r="C13" s="32" t="s">
        <v>99</v>
      </c>
      <c r="D13" s="24">
        <f t="shared" ref="D13:L13" si="3">D50*D52</f>
        <v>0</v>
      </c>
      <c r="E13" s="11">
        <f t="shared" si="3"/>
        <v>-4080</v>
      </c>
      <c r="F13" s="11">
        <f t="shared" si="3"/>
        <v>43701</v>
      </c>
      <c r="G13" s="11">
        <f t="shared" si="3"/>
        <v>44583</v>
      </c>
      <c r="H13" s="11">
        <f t="shared" si="3"/>
        <v>45465</v>
      </c>
      <c r="I13" s="11">
        <f t="shared" si="3"/>
        <v>46368</v>
      </c>
      <c r="J13" s="11">
        <f t="shared" si="3"/>
        <v>47292</v>
      </c>
      <c r="K13" s="11">
        <f t="shared" si="3"/>
        <v>48237</v>
      </c>
      <c r="L13" s="11">
        <f t="shared" si="3"/>
        <v>49203</v>
      </c>
      <c r="M13" s="11">
        <f>M50*M52</f>
        <v>50190</v>
      </c>
      <c r="N13" s="11">
        <f>N50*N52</f>
        <v>51198</v>
      </c>
    </row>
    <row r="14" spans="1:14" x14ac:dyDescent="0.3">
      <c r="D14" s="11"/>
      <c r="E14" s="11"/>
      <c r="F14" s="11"/>
      <c r="G14" s="11"/>
      <c r="H14" s="11"/>
      <c r="I14" s="11"/>
      <c r="J14" s="11"/>
      <c r="K14" s="11"/>
      <c r="L14" s="11"/>
      <c r="M14" s="11"/>
      <c r="N14" s="11"/>
    </row>
    <row r="15" spans="1:14" x14ac:dyDescent="0.3">
      <c r="B15" t="s">
        <v>100</v>
      </c>
      <c r="C15" s="33">
        <v>0.38</v>
      </c>
      <c r="D15" s="24">
        <f>ROUND((SUM(D8:D13)*$C15),0)</f>
        <v>45600</v>
      </c>
      <c r="E15" s="24">
        <f t="shared" ref="E15:N15" si="4">ROUND((SUM(E8:E13)*$C15),0)</f>
        <v>45418</v>
      </c>
      <c r="F15" s="24">
        <f t="shared" si="4"/>
        <v>64983</v>
      </c>
      <c r="G15" s="24">
        <f t="shared" si="4"/>
        <v>66770</v>
      </c>
      <c r="H15" s="24">
        <f t="shared" si="4"/>
        <v>68600</v>
      </c>
      <c r="I15" s="24">
        <f t="shared" si="4"/>
        <v>70483</v>
      </c>
      <c r="J15" s="24">
        <f t="shared" si="4"/>
        <v>72420</v>
      </c>
      <c r="K15" s="24">
        <f t="shared" si="4"/>
        <v>74413</v>
      </c>
      <c r="L15" s="24">
        <f t="shared" si="4"/>
        <v>76462</v>
      </c>
      <c r="M15" s="24">
        <f t="shared" si="4"/>
        <v>78570</v>
      </c>
      <c r="N15" s="24">
        <f t="shared" si="4"/>
        <v>80739</v>
      </c>
    </row>
    <row r="16" spans="1:14" x14ac:dyDescent="0.3">
      <c r="D16" s="16">
        <f t="shared" ref="D16:L16" si="5">SUM(D7:D15)</f>
        <v>165600</v>
      </c>
      <c r="E16" s="16">
        <f t="shared" si="5"/>
        <v>164938</v>
      </c>
      <c r="F16" s="16">
        <f t="shared" si="5"/>
        <v>235992</v>
      </c>
      <c r="G16" s="16">
        <f t="shared" si="5"/>
        <v>242481</v>
      </c>
      <c r="H16" s="16">
        <f t="shared" si="5"/>
        <v>249127</v>
      </c>
      <c r="I16" s="16">
        <f t="shared" si="5"/>
        <v>255965</v>
      </c>
      <c r="J16" s="16">
        <f t="shared" si="5"/>
        <v>263000</v>
      </c>
      <c r="K16" s="16">
        <f t="shared" si="5"/>
        <v>270236</v>
      </c>
      <c r="L16" s="16">
        <f t="shared" si="5"/>
        <v>277679</v>
      </c>
      <c r="M16" s="16">
        <f>SUM(M7:M15)</f>
        <v>285334</v>
      </c>
      <c r="N16" s="16">
        <f>SUM(N7:N15)</f>
        <v>293209</v>
      </c>
    </row>
    <row r="17" spans="1:14" x14ac:dyDescent="0.3">
      <c r="D17" s="11"/>
      <c r="E17" s="11"/>
      <c r="F17" s="11"/>
      <c r="G17" s="11"/>
      <c r="H17" s="11"/>
      <c r="I17" s="11"/>
      <c r="J17" s="11"/>
      <c r="K17" s="11"/>
      <c r="L17" s="11"/>
      <c r="M17" s="11"/>
      <c r="N17" s="11"/>
    </row>
    <row r="18" spans="1:14" x14ac:dyDescent="0.3">
      <c r="A18" t="s">
        <v>101</v>
      </c>
      <c r="D18" s="11"/>
      <c r="E18" s="11"/>
      <c r="F18" s="11"/>
      <c r="G18" s="11"/>
      <c r="H18" s="11"/>
      <c r="I18" s="11"/>
      <c r="J18" s="11"/>
      <c r="K18" s="11"/>
      <c r="L18" s="11"/>
      <c r="M18" s="11"/>
      <c r="N18" s="11"/>
    </row>
    <row r="19" spans="1:14" x14ac:dyDescent="0.3">
      <c r="B19" s="32" t="s">
        <v>102</v>
      </c>
      <c r="C19" s="32" t="s">
        <v>103</v>
      </c>
      <c r="D19" s="31">
        <v>400</v>
      </c>
      <c r="E19" s="31">
        <f>D19</f>
        <v>400</v>
      </c>
      <c r="F19" s="31">
        <f t="shared" ref="F19:N19" si="6">E19</f>
        <v>400</v>
      </c>
      <c r="G19" s="31">
        <f t="shared" si="6"/>
        <v>400</v>
      </c>
      <c r="H19" s="31">
        <f t="shared" si="6"/>
        <v>400</v>
      </c>
      <c r="I19" s="31">
        <f t="shared" si="6"/>
        <v>400</v>
      </c>
      <c r="J19" s="31">
        <f t="shared" si="6"/>
        <v>400</v>
      </c>
      <c r="K19" s="31">
        <f t="shared" si="6"/>
        <v>400</v>
      </c>
      <c r="L19" s="31">
        <f t="shared" si="6"/>
        <v>400</v>
      </c>
      <c r="M19" s="31">
        <f t="shared" si="6"/>
        <v>400</v>
      </c>
      <c r="N19" s="31">
        <f t="shared" si="6"/>
        <v>400</v>
      </c>
    </row>
    <row r="20" spans="1:14" x14ac:dyDescent="0.3">
      <c r="B20" s="32" t="s">
        <v>104</v>
      </c>
      <c r="C20" s="32" t="s">
        <v>103</v>
      </c>
      <c r="D20" s="31">
        <v>1500</v>
      </c>
      <c r="E20" s="31">
        <f t="shared" ref="E20:N20" si="7">D20</f>
        <v>1500</v>
      </c>
      <c r="F20" s="31">
        <f t="shared" si="7"/>
        <v>1500</v>
      </c>
      <c r="G20" s="31">
        <f t="shared" si="7"/>
        <v>1500</v>
      </c>
      <c r="H20" s="31">
        <f t="shared" si="7"/>
        <v>1500</v>
      </c>
      <c r="I20" s="31">
        <f t="shared" si="7"/>
        <v>1500</v>
      </c>
      <c r="J20" s="31">
        <f t="shared" si="7"/>
        <v>1500</v>
      </c>
      <c r="K20" s="31">
        <f t="shared" si="7"/>
        <v>1500</v>
      </c>
      <c r="L20" s="31">
        <f t="shared" si="7"/>
        <v>1500</v>
      </c>
      <c r="M20" s="31">
        <f t="shared" si="7"/>
        <v>1500</v>
      </c>
      <c r="N20" s="31">
        <f t="shared" si="7"/>
        <v>1500</v>
      </c>
    </row>
    <row r="21" spans="1:14" x14ac:dyDescent="0.3">
      <c r="B21" s="32" t="s">
        <v>105</v>
      </c>
      <c r="C21" s="32" t="s">
        <v>103</v>
      </c>
      <c r="D21" s="31">
        <v>1000</v>
      </c>
      <c r="E21" s="31">
        <f t="shared" ref="E21:N21" si="8">D21</f>
        <v>1000</v>
      </c>
      <c r="F21" s="31">
        <f t="shared" si="8"/>
        <v>1000</v>
      </c>
      <c r="G21" s="31">
        <f t="shared" si="8"/>
        <v>1000</v>
      </c>
      <c r="H21" s="31">
        <f t="shared" si="8"/>
        <v>1000</v>
      </c>
      <c r="I21" s="31">
        <f t="shared" si="8"/>
        <v>1000</v>
      </c>
      <c r="J21" s="31">
        <f t="shared" si="8"/>
        <v>1000</v>
      </c>
      <c r="K21" s="31">
        <f t="shared" si="8"/>
        <v>1000</v>
      </c>
      <c r="L21" s="31">
        <f t="shared" si="8"/>
        <v>1000</v>
      </c>
      <c r="M21" s="31">
        <f t="shared" si="8"/>
        <v>1000</v>
      </c>
      <c r="N21" s="31">
        <f t="shared" si="8"/>
        <v>1000</v>
      </c>
    </row>
    <row r="22" spans="1:14" x14ac:dyDescent="0.3">
      <c r="B22" s="32" t="s">
        <v>106</v>
      </c>
      <c r="C22" s="32" t="s">
        <v>103</v>
      </c>
      <c r="D22" s="31">
        <v>500</v>
      </c>
      <c r="E22" s="31">
        <f t="shared" ref="E22:N22" si="9">D22</f>
        <v>500</v>
      </c>
      <c r="F22" s="31">
        <f t="shared" si="9"/>
        <v>500</v>
      </c>
      <c r="G22" s="31">
        <f t="shared" si="9"/>
        <v>500</v>
      </c>
      <c r="H22" s="31">
        <f t="shared" si="9"/>
        <v>500</v>
      </c>
      <c r="I22" s="31">
        <f t="shared" si="9"/>
        <v>500</v>
      </c>
      <c r="J22" s="31">
        <f t="shared" si="9"/>
        <v>500</v>
      </c>
      <c r="K22" s="31">
        <f t="shared" si="9"/>
        <v>500</v>
      </c>
      <c r="L22" s="31">
        <f t="shared" si="9"/>
        <v>500</v>
      </c>
      <c r="M22" s="31">
        <f t="shared" si="9"/>
        <v>500</v>
      </c>
      <c r="N22" s="31">
        <f t="shared" si="9"/>
        <v>500</v>
      </c>
    </row>
    <row r="23" spans="1:14" x14ac:dyDescent="0.3">
      <c r="B23" s="32" t="s">
        <v>107</v>
      </c>
      <c r="C23" s="32" t="s">
        <v>103</v>
      </c>
      <c r="D23" s="31">
        <v>0</v>
      </c>
      <c r="E23" s="31">
        <f t="shared" ref="E23:N23" si="10">D23</f>
        <v>0</v>
      </c>
      <c r="F23" s="31">
        <f t="shared" si="10"/>
        <v>0</v>
      </c>
      <c r="G23" s="31">
        <f t="shared" si="10"/>
        <v>0</v>
      </c>
      <c r="H23" s="31">
        <f t="shared" si="10"/>
        <v>0</v>
      </c>
      <c r="I23" s="31">
        <f t="shared" si="10"/>
        <v>0</v>
      </c>
      <c r="J23" s="31">
        <f t="shared" si="10"/>
        <v>0</v>
      </c>
      <c r="K23" s="31">
        <f t="shared" si="10"/>
        <v>0</v>
      </c>
      <c r="L23" s="31">
        <f t="shared" si="10"/>
        <v>0</v>
      </c>
      <c r="M23" s="31">
        <f t="shared" si="10"/>
        <v>0</v>
      </c>
      <c r="N23" s="31">
        <f t="shared" si="10"/>
        <v>0</v>
      </c>
    </row>
    <row r="24" spans="1:14" x14ac:dyDescent="0.3">
      <c r="B24" s="32" t="s">
        <v>108</v>
      </c>
      <c r="C24" s="32" t="s">
        <v>103</v>
      </c>
      <c r="D24" s="31">
        <v>0</v>
      </c>
      <c r="E24" s="31">
        <f t="shared" ref="E24:N24" si="11">D24</f>
        <v>0</v>
      </c>
      <c r="F24" s="31">
        <f t="shared" si="11"/>
        <v>0</v>
      </c>
      <c r="G24" s="31">
        <f t="shared" si="11"/>
        <v>0</v>
      </c>
      <c r="H24" s="31">
        <f t="shared" si="11"/>
        <v>0</v>
      </c>
      <c r="I24" s="31">
        <f t="shared" si="11"/>
        <v>0</v>
      </c>
      <c r="J24" s="31">
        <f t="shared" si="11"/>
        <v>0</v>
      </c>
      <c r="K24" s="31">
        <f t="shared" si="11"/>
        <v>0</v>
      </c>
      <c r="L24" s="31">
        <f t="shared" si="11"/>
        <v>0</v>
      </c>
      <c r="M24" s="31">
        <f t="shared" si="11"/>
        <v>0</v>
      </c>
      <c r="N24" s="31">
        <f t="shared" si="11"/>
        <v>0</v>
      </c>
    </row>
    <row r="25" spans="1:14" x14ac:dyDescent="0.3">
      <c r="B25" s="32" t="s">
        <v>109</v>
      </c>
      <c r="C25" s="32" t="s">
        <v>103</v>
      </c>
      <c r="D25" s="31">
        <v>0</v>
      </c>
      <c r="E25" s="31">
        <f t="shared" ref="E25:N25" si="12">D25</f>
        <v>0</v>
      </c>
      <c r="F25" s="31">
        <f t="shared" si="12"/>
        <v>0</v>
      </c>
      <c r="G25" s="31">
        <f t="shared" si="12"/>
        <v>0</v>
      </c>
      <c r="H25" s="31">
        <f t="shared" si="12"/>
        <v>0</v>
      </c>
      <c r="I25" s="31">
        <f t="shared" si="12"/>
        <v>0</v>
      </c>
      <c r="J25" s="31">
        <f t="shared" si="12"/>
        <v>0</v>
      </c>
      <c r="K25" s="31">
        <f t="shared" si="12"/>
        <v>0</v>
      </c>
      <c r="L25" s="31">
        <f t="shared" si="12"/>
        <v>0</v>
      </c>
      <c r="M25" s="31">
        <f t="shared" si="12"/>
        <v>0</v>
      </c>
      <c r="N25" s="31">
        <f t="shared" si="12"/>
        <v>0</v>
      </c>
    </row>
    <row r="26" spans="1:14" x14ac:dyDescent="0.3">
      <c r="B26" s="32" t="s">
        <v>110</v>
      </c>
      <c r="C26" s="32" t="s">
        <v>103</v>
      </c>
      <c r="D26" s="31">
        <v>0</v>
      </c>
      <c r="E26" s="31">
        <f t="shared" ref="E26:N26" si="13">D26</f>
        <v>0</v>
      </c>
      <c r="F26" s="31">
        <f t="shared" si="13"/>
        <v>0</v>
      </c>
      <c r="G26" s="31">
        <f t="shared" si="13"/>
        <v>0</v>
      </c>
      <c r="H26" s="31">
        <f t="shared" si="13"/>
        <v>0</v>
      </c>
      <c r="I26" s="31">
        <f t="shared" si="13"/>
        <v>0</v>
      </c>
      <c r="J26" s="31">
        <f t="shared" si="13"/>
        <v>0</v>
      </c>
      <c r="K26" s="31">
        <f t="shared" si="13"/>
        <v>0</v>
      </c>
      <c r="L26" s="31">
        <f t="shared" si="13"/>
        <v>0</v>
      </c>
      <c r="M26" s="31">
        <f t="shared" si="13"/>
        <v>0</v>
      </c>
      <c r="N26" s="31">
        <f t="shared" si="13"/>
        <v>0</v>
      </c>
    </row>
    <row r="27" spans="1:14" x14ac:dyDescent="0.3">
      <c r="B27" s="32" t="s">
        <v>111</v>
      </c>
      <c r="C27" s="32" t="s">
        <v>103</v>
      </c>
      <c r="D27" s="31">
        <v>0</v>
      </c>
      <c r="E27" s="31">
        <f t="shared" ref="E27:N27" si="14">D27</f>
        <v>0</v>
      </c>
      <c r="F27" s="31">
        <f t="shared" si="14"/>
        <v>0</v>
      </c>
      <c r="G27" s="31">
        <f t="shared" si="14"/>
        <v>0</v>
      </c>
      <c r="H27" s="31">
        <f t="shared" si="14"/>
        <v>0</v>
      </c>
      <c r="I27" s="31">
        <f t="shared" si="14"/>
        <v>0</v>
      </c>
      <c r="J27" s="31">
        <f t="shared" si="14"/>
        <v>0</v>
      </c>
      <c r="K27" s="31">
        <f t="shared" si="14"/>
        <v>0</v>
      </c>
      <c r="L27" s="31">
        <f t="shared" si="14"/>
        <v>0</v>
      </c>
      <c r="M27" s="31">
        <f t="shared" si="14"/>
        <v>0</v>
      </c>
      <c r="N27" s="31">
        <f t="shared" si="14"/>
        <v>0</v>
      </c>
    </row>
    <row r="28" spans="1:14" x14ac:dyDescent="0.3">
      <c r="B28" s="32" t="s">
        <v>112</v>
      </c>
      <c r="C28" s="32" t="s">
        <v>103</v>
      </c>
      <c r="D28" s="31">
        <v>0</v>
      </c>
      <c r="E28" s="31">
        <f t="shared" ref="E28:N28" si="15">D28</f>
        <v>0</v>
      </c>
      <c r="F28" s="31">
        <f t="shared" si="15"/>
        <v>0</v>
      </c>
      <c r="G28" s="31">
        <f t="shared" si="15"/>
        <v>0</v>
      </c>
      <c r="H28" s="31">
        <f t="shared" si="15"/>
        <v>0</v>
      </c>
      <c r="I28" s="31">
        <f t="shared" si="15"/>
        <v>0</v>
      </c>
      <c r="J28" s="31">
        <f t="shared" si="15"/>
        <v>0</v>
      </c>
      <c r="K28" s="31">
        <f t="shared" si="15"/>
        <v>0</v>
      </c>
      <c r="L28" s="31">
        <f t="shared" si="15"/>
        <v>0</v>
      </c>
      <c r="M28" s="31">
        <f t="shared" si="15"/>
        <v>0</v>
      </c>
      <c r="N28" s="31">
        <f t="shared" si="15"/>
        <v>0</v>
      </c>
    </row>
    <row r="29" spans="1:14" x14ac:dyDescent="0.3">
      <c r="B29" s="32" t="s">
        <v>113</v>
      </c>
      <c r="C29" s="32" t="s">
        <v>103</v>
      </c>
      <c r="D29" s="31">
        <v>0</v>
      </c>
      <c r="E29" s="31">
        <f t="shared" ref="E29:N29" si="16">D29</f>
        <v>0</v>
      </c>
      <c r="F29" s="31">
        <f t="shared" si="16"/>
        <v>0</v>
      </c>
      <c r="G29" s="31">
        <f t="shared" si="16"/>
        <v>0</v>
      </c>
      <c r="H29" s="31">
        <f t="shared" si="16"/>
        <v>0</v>
      </c>
      <c r="I29" s="31">
        <f t="shared" si="16"/>
        <v>0</v>
      </c>
      <c r="J29" s="31">
        <f t="shared" si="16"/>
        <v>0</v>
      </c>
      <c r="K29" s="31">
        <f t="shared" si="16"/>
        <v>0</v>
      </c>
      <c r="L29" s="31">
        <f t="shared" si="16"/>
        <v>0</v>
      </c>
      <c r="M29" s="31">
        <f t="shared" si="16"/>
        <v>0</v>
      </c>
      <c r="N29" s="31">
        <f t="shared" si="16"/>
        <v>0</v>
      </c>
    </row>
    <row r="30" spans="1:14" x14ac:dyDescent="0.3">
      <c r="B30" s="32" t="s">
        <v>114</v>
      </c>
      <c r="C30" s="32" t="s">
        <v>103</v>
      </c>
      <c r="D30" s="31">
        <v>0</v>
      </c>
      <c r="E30" s="31">
        <f t="shared" ref="E30:N30" si="17">D30</f>
        <v>0</v>
      </c>
      <c r="F30" s="31">
        <f t="shared" si="17"/>
        <v>0</v>
      </c>
      <c r="G30" s="31">
        <f t="shared" si="17"/>
        <v>0</v>
      </c>
      <c r="H30" s="31">
        <f t="shared" si="17"/>
        <v>0</v>
      </c>
      <c r="I30" s="31">
        <f t="shared" si="17"/>
        <v>0</v>
      </c>
      <c r="J30" s="31">
        <f t="shared" si="17"/>
        <v>0</v>
      </c>
      <c r="K30" s="31">
        <f t="shared" si="17"/>
        <v>0</v>
      </c>
      <c r="L30" s="31">
        <f t="shared" si="17"/>
        <v>0</v>
      </c>
      <c r="M30" s="31">
        <f t="shared" si="17"/>
        <v>0</v>
      </c>
      <c r="N30" s="31">
        <f t="shared" si="17"/>
        <v>0</v>
      </c>
    </row>
    <row r="31" spans="1:14" x14ac:dyDescent="0.3">
      <c r="B31" s="32" t="s">
        <v>115</v>
      </c>
      <c r="C31" s="32" t="s">
        <v>103</v>
      </c>
      <c r="D31" s="31">
        <v>0</v>
      </c>
      <c r="E31" s="31">
        <f t="shared" ref="E31:N31" si="18">D31</f>
        <v>0</v>
      </c>
      <c r="F31" s="31">
        <f t="shared" si="18"/>
        <v>0</v>
      </c>
      <c r="G31" s="31">
        <f t="shared" si="18"/>
        <v>0</v>
      </c>
      <c r="H31" s="31">
        <f t="shared" si="18"/>
        <v>0</v>
      </c>
      <c r="I31" s="31">
        <f t="shared" si="18"/>
        <v>0</v>
      </c>
      <c r="J31" s="31">
        <f t="shared" si="18"/>
        <v>0</v>
      </c>
      <c r="K31" s="31">
        <f t="shared" si="18"/>
        <v>0</v>
      </c>
      <c r="L31" s="31">
        <f t="shared" si="18"/>
        <v>0</v>
      </c>
      <c r="M31" s="31">
        <f t="shared" si="18"/>
        <v>0</v>
      </c>
      <c r="N31" s="31">
        <f t="shared" si="18"/>
        <v>0</v>
      </c>
    </row>
    <row r="32" spans="1:14" x14ac:dyDescent="0.3">
      <c r="B32" s="32" t="s">
        <v>116</v>
      </c>
      <c r="C32" s="32" t="s">
        <v>117</v>
      </c>
      <c r="D32" s="31">
        <v>3000</v>
      </c>
      <c r="E32" s="31">
        <f>D32+250</f>
        <v>3250</v>
      </c>
      <c r="F32" s="31">
        <f>E32+250+5000</f>
        <v>8500</v>
      </c>
      <c r="G32" s="31">
        <f>F32+250-5000</f>
        <v>3750</v>
      </c>
      <c r="H32" s="31">
        <f>G32+250</f>
        <v>4000</v>
      </c>
      <c r="I32" s="31">
        <f>H32+250</f>
        <v>4250</v>
      </c>
      <c r="J32" s="31">
        <f>I32+250</f>
        <v>4500</v>
      </c>
      <c r="K32" s="31">
        <f>J32+250+5000</f>
        <v>9750</v>
      </c>
      <c r="L32" s="31">
        <f>K32+250-5000</f>
        <v>5000</v>
      </c>
      <c r="M32" s="31">
        <f>L32+250-5000</f>
        <v>250</v>
      </c>
      <c r="N32" s="31">
        <f>M32</f>
        <v>250</v>
      </c>
    </row>
    <row r="33" spans="1:14" x14ac:dyDescent="0.3">
      <c r="B33" s="32" t="s">
        <v>118</v>
      </c>
      <c r="C33" s="32" t="s">
        <v>103</v>
      </c>
      <c r="D33" s="31">
        <v>600</v>
      </c>
      <c r="E33" s="31">
        <f>D33</f>
        <v>600</v>
      </c>
      <c r="F33" s="31">
        <f t="shared" ref="F33:N35" si="19">E33</f>
        <v>600</v>
      </c>
      <c r="G33" s="31">
        <f t="shared" si="19"/>
        <v>600</v>
      </c>
      <c r="H33" s="31">
        <f t="shared" si="19"/>
        <v>600</v>
      </c>
      <c r="I33" s="31">
        <f t="shared" si="19"/>
        <v>600</v>
      </c>
      <c r="J33" s="31">
        <f t="shared" si="19"/>
        <v>600</v>
      </c>
      <c r="K33" s="31">
        <f t="shared" si="19"/>
        <v>600</v>
      </c>
      <c r="L33" s="31">
        <f t="shared" si="19"/>
        <v>600</v>
      </c>
      <c r="M33" s="31">
        <f t="shared" si="19"/>
        <v>600</v>
      </c>
      <c r="N33" s="31">
        <f t="shared" si="19"/>
        <v>600</v>
      </c>
    </row>
    <row r="34" spans="1:14" x14ac:dyDescent="0.3">
      <c r="B34" s="32" t="s">
        <v>119</v>
      </c>
      <c r="C34" s="32" t="s">
        <v>103</v>
      </c>
      <c r="D34" s="31">
        <v>0</v>
      </c>
      <c r="E34" s="31">
        <f>D34</f>
        <v>0</v>
      </c>
      <c r="F34" s="31">
        <f t="shared" si="19"/>
        <v>0</v>
      </c>
      <c r="G34" s="31">
        <f t="shared" si="19"/>
        <v>0</v>
      </c>
      <c r="H34" s="31">
        <f t="shared" si="19"/>
        <v>0</v>
      </c>
      <c r="I34" s="31">
        <f t="shared" si="19"/>
        <v>0</v>
      </c>
      <c r="J34" s="31">
        <f t="shared" si="19"/>
        <v>0</v>
      </c>
      <c r="K34" s="31">
        <f t="shared" si="19"/>
        <v>0</v>
      </c>
      <c r="L34" s="31">
        <f t="shared" si="19"/>
        <v>0</v>
      </c>
      <c r="M34" s="31">
        <f t="shared" si="19"/>
        <v>0</v>
      </c>
      <c r="N34" s="31">
        <f t="shared" si="19"/>
        <v>0</v>
      </c>
    </row>
    <row r="35" spans="1:14" x14ac:dyDescent="0.3">
      <c r="B35" s="32" t="s">
        <v>120</v>
      </c>
      <c r="C35" s="32" t="s">
        <v>103</v>
      </c>
      <c r="D35" s="31">
        <v>0</v>
      </c>
      <c r="E35" s="31">
        <f>D35</f>
        <v>0</v>
      </c>
      <c r="F35" s="31">
        <f t="shared" si="19"/>
        <v>0</v>
      </c>
      <c r="G35" s="31">
        <f t="shared" si="19"/>
        <v>0</v>
      </c>
      <c r="H35" s="31">
        <f t="shared" si="19"/>
        <v>0</v>
      </c>
      <c r="I35" s="31">
        <f t="shared" si="19"/>
        <v>0</v>
      </c>
      <c r="J35" s="31">
        <f t="shared" si="19"/>
        <v>0</v>
      </c>
      <c r="K35" s="31">
        <f t="shared" si="19"/>
        <v>0</v>
      </c>
      <c r="L35" s="31">
        <f t="shared" si="19"/>
        <v>0</v>
      </c>
      <c r="M35" s="31">
        <f t="shared" si="19"/>
        <v>0</v>
      </c>
      <c r="N35" s="31">
        <f t="shared" si="19"/>
        <v>0</v>
      </c>
    </row>
    <row r="36" spans="1:14" x14ac:dyDescent="0.3">
      <c r="D36" s="16">
        <f t="shared" ref="D36:N36" si="20">SUM(D18:D35)</f>
        <v>7000</v>
      </c>
      <c r="E36" s="16">
        <f t="shared" si="20"/>
        <v>7250</v>
      </c>
      <c r="F36" s="16">
        <f t="shared" si="20"/>
        <v>12500</v>
      </c>
      <c r="G36" s="16">
        <f t="shared" si="20"/>
        <v>7750</v>
      </c>
      <c r="H36" s="16">
        <f t="shared" si="20"/>
        <v>8000</v>
      </c>
      <c r="I36" s="16">
        <f t="shared" si="20"/>
        <v>8250</v>
      </c>
      <c r="J36" s="16">
        <f t="shared" si="20"/>
        <v>8500</v>
      </c>
      <c r="K36" s="16">
        <f t="shared" si="20"/>
        <v>13750</v>
      </c>
      <c r="L36" s="16">
        <f t="shared" si="20"/>
        <v>9000</v>
      </c>
      <c r="M36" s="16">
        <f t="shared" si="20"/>
        <v>4250</v>
      </c>
      <c r="N36" s="16">
        <f t="shared" si="20"/>
        <v>4250</v>
      </c>
    </row>
    <row r="37" spans="1:14" x14ac:dyDescent="0.3">
      <c r="D37" s="11"/>
      <c r="E37" s="11"/>
      <c r="F37" s="11"/>
      <c r="G37" s="11"/>
      <c r="H37" s="11"/>
      <c r="I37" s="11"/>
      <c r="J37" s="11"/>
      <c r="K37" s="11"/>
      <c r="L37" s="11"/>
      <c r="M37" s="11"/>
      <c r="N37" s="11"/>
    </row>
    <row r="38" spans="1:14" x14ac:dyDescent="0.3">
      <c r="A38" t="s">
        <v>121</v>
      </c>
      <c r="D38" s="11"/>
      <c r="E38" s="11"/>
      <c r="F38" s="11"/>
      <c r="G38" s="11"/>
      <c r="H38" s="11"/>
      <c r="I38" s="11"/>
      <c r="J38" s="11"/>
      <c r="K38" s="11"/>
      <c r="L38" s="11"/>
      <c r="M38" s="11"/>
      <c r="N38" s="11"/>
    </row>
    <row r="39" spans="1:14" x14ac:dyDescent="0.3">
      <c r="B39" t="s">
        <v>122</v>
      </c>
      <c r="C39" s="32" t="s">
        <v>123</v>
      </c>
      <c r="D39" s="31">
        <v>5000</v>
      </c>
      <c r="E39" s="31">
        <v>3000</v>
      </c>
      <c r="F39" s="31">
        <f>E39</f>
        <v>3000</v>
      </c>
      <c r="G39" s="31">
        <f t="shared" ref="G39:N39" si="21">F39</f>
        <v>3000</v>
      </c>
      <c r="H39" s="31">
        <f t="shared" si="21"/>
        <v>3000</v>
      </c>
      <c r="I39" s="31">
        <f t="shared" si="21"/>
        <v>3000</v>
      </c>
      <c r="J39" s="31">
        <f t="shared" si="21"/>
        <v>3000</v>
      </c>
      <c r="K39" s="31">
        <f t="shared" si="21"/>
        <v>3000</v>
      </c>
      <c r="L39" s="31">
        <f t="shared" si="21"/>
        <v>3000</v>
      </c>
      <c r="M39" s="31">
        <f t="shared" si="21"/>
        <v>3000</v>
      </c>
      <c r="N39" s="31">
        <f t="shared" si="21"/>
        <v>3000</v>
      </c>
    </row>
    <row r="40" spans="1:14" x14ac:dyDescent="0.3">
      <c r="B40" t="s">
        <v>124</v>
      </c>
      <c r="C40" s="33">
        <v>0.2</v>
      </c>
      <c r="D40" s="24">
        <f>(D16+D36)*$C40</f>
        <v>34520</v>
      </c>
      <c r="E40" s="24">
        <f t="shared" ref="E40:N40" si="22">(E16+E36)*$C40</f>
        <v>34437.599999999999</v>
      </c>
      <c r="F40" s="24">
        <f t="shared" si="22"/>
        <v>49698.400000000001</v>
      </c>
      <c r="G40" s="24">
        <f t="shared" si="22"/>
        <v>50046.200000000004</v>
      </c>
      <c r="H40" s="24">
        <f t="shared" si="22"/>
        <v>51425.4</v>
      </c>
      <c r="I40" s="24">
        <f t="shared" si="22"/>
        <v>52843</v>
      </c>
      <c r="J40" s="24">
        <f t="shared" si="22"/>
        <v>54300</v>
      </c>
      <c r="K40" s="24">
        <f t="shared" si="22"/>
        <v>56797.200000000004</v>
      </c>
      <c r="L40" s="24">
        <f t="shared" si="22"/>
        <v>57335.8</v>
      </c>
      <c r="M40" s="24">
        <f t="shared" si="22"/>
        <v>57916.800000000003</v>
      </c>
      <c r="N40" s="24">
        <f t="shared" si="22"/>
        <v>59491.8</v>
      </c>
    </row>
    <row r="41" spans="1:14" x14ac:dyDescent="0.3">
      <c r="D41" s="25">
        <f>SUM(D38:D40)</f>
        <v>39520</v>
      </c>
      <c r="E41" s="25">
        <f t="shared" ref="E41:L41" si="23">SUM(E38:E40)</f>
        <v>37437.599999999999</v>
      </c>
      <c r="F41" s="25">
        <f t="shared" si="23"/>
        <v>52698.400000000001</v>
      </c>
      <c r="G41" s="25">
        <f t="shared" si="23"/>
        <v>53046.200000000004</v>
      </c>
      <c r="H41" s="25">
        <f t="shared" si="23"/>
        <v>54425.4</v>
      </c>
      <c r="I41" s="25">
        <f t="shared" si="23"/>
        <v>55843</v>
      </c>
      <c r="J41" s="25">
        <f t="shared" si="23"/>
        <v>57300</v>
      </c>
      <c r="K41" s="25">
        <f t="shared" si="23"/>
        <v>59797.200000000004</v>
      </c>
      <c r="L41" s="25">
        <f t="shared" si="23"/>
        <v>60335.8</v>
      </c>
      <c r="M41" s="25">
        <f>SUM(M38:M40)</f>
        <v>60916.800000000003</v>
      </c>
      <c r="N41" s="25">
        <f>SUM(N38:N40)</f>
        <v>62491.8</v>
      </c>
    </row>
    <row r="42" spans="1:14" x14ac:dyDescent="0.3">
      <c r="D42" s="11"/>
      <c r="E42" s="11"/>
      <c r="F42" s="11"/>
      <c r="G42" s="11"/>
      <c r="H42" s="11"/>
      <c r="I42" s="11"/>
      <c r="J42" s="11"/>
      <c r="K42" s="11"/>
      <c r="L42" s="11"/>
      <c r="M42" s="11"/>
      <c r="N42" s="11"/>
    </row>
    <row r="43" spans="1:14" ht="15" thickBot="1" x14ac:dyDescent="0.35">
      <c r="A43" t="s">
        <v>56</v>
      </c>
      <c r="D43" s="17">
        <f>D16+D36+D41</f>
        <v>212120</v>
      </c>
      <c r="E43" s="17">
        <f t="shared" ref="E43:N43" si="24">E16+E36+E41</f>
        <v>209625.60000000001</v>
      </c>
      <c r="F43" s="17">
        <f t="shared" si="24"/>
        <v>301190.40000000002</v>
      </c>
      <c r="G43" s="17">
        <f t="shared" si="24"/>
        <v>303277.2</v>
      </c>
      <c r="H43" s="17">
        <f t="shared" si="24"/>
        <v>311552.40000000002</v>
      </c>
      <c r="I43" s="17">
        <f t="shared" si="24"/>
        <v>320058</v>
      </c>
      <c r="J43" s="17">
        <f t="shared" si="24"/>
        <v>328800</v>
      </c>
      <c r="K43" s="17">
        <f t="shared" si="24"/>
        <v>343783.2</v>
      </c>
      <c r="L43" s="17">
        <f t="shared" si="24"/>
        <v>347014.8</v>
      </c>
      <c r="M43" s="17">
        <f t="shared" si="24"/>
        <v>350500.8</v>
      </c>
      <c r="N43" s="17">
        <f t="shared" si="24"/>
        <v>359950.8</v>
      </c>
    </row>
    <row r="44" spans="1:14" ht="15" thickTop="1" x14ac:dyDescent="0.3">
      <c r="D44" s="11"/>
      <c r="E44" s="11"/>
      <c r="F44" s="11"/>
      <c r="G44" s="11"/>
      <c r="H44" s="11"/>
      <c r="I44" s="11"/>
      <c r="J44" s="11"/>
      <c r="K44" s="11"/>
      <c r="L44" s="11"/>
      <c r="M44" s="11"/>
      <c r="N44" s="11"/>
    </row>
    <row r="45" spans="1:14" x14ac:dyDescent="0.3">
      <c r="D45" s="11"/>
      <c r="E45" s="11"/>
      <c r="F45" s="11"/>
      <c r="G45" s="11"/>
      <c r="H45" s="11"/>
      <c r="I45" s="11"/>
      <c r="J45" s="11"/>
      <c r="K45" s="11"/>
      <c r="L45" s="11"/>
      <c r="M45" s="11"/>
      <c r="N45" s="11"/>
    </row>
    <row r="46" spans="1:14" ht="18" x14ac:dyDescent="0.35">
      <c r="A46" s="1" t="s">
        <v>125</v>
      </c>
      <c r="D46" s="11"/>
      <c r="E46" s="11"/>
      <c r="F46" s="11"/>
      <c r="G46" s="11"/>
      <c r="H46" s="11"/>
      <c r="I46" s="11"/>
      <c r="J46" s="11"/>
      <c r="K46" s="11"/>
      <c r="L46" s="11"/>
      <c r="M46" s="11"/>
      <c r="N46" s="11"/>
    </row>
    <row r="47" spans="1:14" x14ac:dyDescent="0.3">
      <c r="A47" t="s">
        <v>126</v>
      </c>
    </row>
    <row r="48" spans="1:14" x14ac:dyDescent="0.3">
      <c r="B48" t="s">
        <v>92</v>
      </c>
      <c r="D48" s="32">
        <v>0</v>
      </c>
      <c r="E48" s="32">
        <f t="shared" ref="E48:N48" si="25">6*2</f>
        <v>12</v>
      </c>
      <c r="F48" s="32">
        <f t="shared" si="25"/>
        <v>12</v>
      </c>
      <c r="G48" s="32">
        <f t="shared" si="25"/>
        <v>12</v>
      </c>
      <c r="H48" s="32">
        <f t="shared" si="25"/>
        <v>12</v>
      </c>
      <c r="I48" s="32">
        <f t="shared" si="25"/>
        <v>12</v>
      </c>
      <c r="J48" s="32">
        <f t="shared" si="25"/>
        <v>12</v>
      </c>
      <c r="K48" s="32">
        <f t="shared" si="25"/>
        <v>12</v>
      </c>
      <c r="L48" s="32">
        <f t="shared" si="25"/>
        <v>12</v>
      </c>
      <c r="M48" s="32">
        <f t="shared" si="25"/>
        <v>12</v>
      </c>
      <c r="N48" s="32">
        <f t="shared" si="25"/>
        <v>12</v>
      </c>
    </row>
    <row r="49" spans="1:14" x14ac:dyDescent="0.3">
      <c r="B49" t="s">
        <v>94</v>
      </c>
      <c r="D49" s="32">
        <v>0</v>
      </c>
      <c r="E49" s="32">
        <f t="shared" ref="E49:N49" si="26">9*2</f>
        <v>18</v>
      </c>
      <c r="F49" s="32">
        <f t="shared" si="26"/>
        <v>18</v>
      </c>
      <c r="G49" s="32">
        <f t="shared" si="26"/>
        <v>18</v>
      </c>
      <c r="H49" s="32">
        <f t="shared" si="26"/>
        <v>18</v>
      </c>
      <c r="I49" s="32">
        <f t="shared" si="26"/>
        <v>18</v>
      </c>
      <c r="J49" s="32">
        <f t="shared" si="26"/>
        <v>18</v>
      </c>
      <c r="K49" s="32">
        <f t="shared" si="26"/>
        <v>18</v>
      </c>
      <c r="L49" s="32">
        <f t="shared" si="26"/>
        <v>18</v>
      </c>
      <c r="M49" s="32">
        <f t="shared" si="26"/>
        <v>18</v>
      </c>
      <c r="N49" s="32">
        <f t="shared" si="26"/>
        <v>18</v>
      </c>
    </row>
    <row r="50" spans="1:14" x14ac:dyDescent="0.3">
      <c r="B50" t="s">
        <v>98</v>
      </c>
      <c r="D50">
        <f t="shared" ref="D50:L50" si="27">D72-D48-D49</f>
        <v>0</v>
      </c>
      <c r="E50">
        <f t="shared" si="27"/>
        <v>-2</v>
      </c>
      <c r="F50">
        <f t="shared" si="27"/>
        <v>21</v>
      </c>
      <c r="G50">
        <f t="shared" si="27"/>
        <v>21</v>
      </c>
      <c r="H50">
        <f t="shared" si="27"/>
        <v>21</v>
      </c>
      <c r="I50">
        <f t="shared" si="27"/>
        <v>21</v>
      </c>
      <c r="J50">
        <f t="shared" si="27"/>
        <v>21</v>
      </c>
      <c r="K50">
        <f t="shared" si="27"/>
        <v>21</v>
      </c>
      <c r="L50">
        <f t="shared" si="27"/>
        <v>21</v>
      </c>
      <c r="M50">
        <f>M72-M48-M49</f>
        <v>21</v>
      </c>
      <c r="N50">
        <f>N72-N48-N49</f>
        <v>21</v>
      </c>
    </row>
    <row r="52" spans="1:14" x14ac:dyDescent="0.3">
      <c r="B52" t="s">
        <v>127</v>
      </c>
      <c r="C52" s="32" t="s">
        <v>128</v>
      </c>
      <c r="D52" s="31">
        <v>2000</v>
      </c>
      <c r="E52" s="12">
        <f>ROUND(D52*1.02,0)</f>
        <v>2040</v>
      </c>
      <c r="F52" s="12">
        <f t="shared" ref="F52:N52" si="28">ROUND(E52*1.02,0)</f>
        <v>2081</v>
      </c>
      <c r="G52" s="12">
        <f t="shared" si="28"/>
        <v>2123</v>
      </c>
      <c r="H52" s="12">
        <f t="shared" si="28"/>
        <v>2165</v>
      </c>
      <c r="I52" s="12">
        <f t="shared" si="28"/>
        <v>2208</v>
      </c>
      <c r="J52" s="12">
        <f t="shared" si="28"/>
        <v>2252</v>
      </c>
      <c r="K52" s="12">
        <f t="shared" si="28"/>
        <v>2297</v>
      </c>
      <c r="L52" s="12">
        <f t="shared" si="28"/>
        <v>2343</v>
      </c>
      <c r="M52" s="12">
        <f t="shared" si="28"/>
        <v>2390</v>
      </c>
      <c r="N52" s="12">
        <f t="shared" si="28"/>
        <v>2438</v>
      </c>
    </row>
    <row r="54" spans="1:14" x14ac:dyDescent="0.3">
      <c r="A54" t="s">
        <v>129</v>
      </c>
      <c r="D54" s="32">
        <v>2</v>
      </c>
      <c r="E54" s="32">
        <v>2</v>
      </c>
      <c r="F54" s="32">
        <v>2</v>
      </c>
      <c r="G54" s="32">
        <v>2</v>
      </c>
      <c r="H54" s="32">
        <v>2</v>
      </c>
      <c r="I54" s="32">
        <v>2</v>
      </c>
      <c r="J54" s="32">
        <v>2</v>
      </c>
      <c r="K54" s="32">
        <v>2</v>
      </c>
      <c r="L54" s="32">
        <v>2</v>
      </c>
      <c r="M54" s="32">
        <v>2</v>
      </c>
      <c r="N54" s="32">
        <v>2</v>
      </c>
    </row>
    <row r="56" spans="1:14" x14ac:dyDescent="0.3">
      <c r="A56" t="s">
        <v>130</v>
      </c>
      <c r="D56" s="32">
        <v>0</v>
      </c>
      <c r="E56" s="32">
        <v>1</v>
      </c>
      <c r="F56" s="32">
        <v>1</v>
      </c>
      <c r="G56" s="32">
        <v>1</v>
      </c>
      <c r="H56" s="32">
        <v>1</v>
      </c>
      <c r="I56" s="32">
        <v>1</v>
      </c>
      <c r="J56" s="32">
        <v>1</v>
      </c>
      <c r="K56" s="32">
        <v>1</v>
      </c>
      <c r="L56" s="32">
        <v>1</v>
      </c>
      <c r="M56" s="32">
        <v>1</v>
      </c>
      <c r="N56" s="32">
        <v>1</v>
      </c>
    </row>
    <row r="58" spans="1:14" x14ac:dyDescent="0.3">
      <c r="A58" t="s">
        <v>126</v>
      </c>
    </row>
    <row r="59" spans="1:14" x14ac:dyDescent="0.3">
      <c r="B59" t="s">
        <v>37</v>
      </c>
    </row>
    <row r="60" spans="1:14" x14ac:dyDescent="0.3">
      <c r="B60" s="4" t="s">
        <v>49</v>
      </c>
      <c r="D60">
        <f>Revenue!$D7*D$56</f>
        <v>0</v>
      </c>
      <c r="E60">
        <f>Revenue!$D7*E$56</f>
        <v>13</v>
      </c>
      <c r="F60">
        <f>Revenue!$D7*F$56</f>
        <v>13</v>
      </c>
      <c r="G60">
        <f>Revenue!$D7*G$56</f>
        <v>13</v>
      </c>
      <c r="H60">
        <f>Revenue!$D7*H$56</f>
        <v>13</v>
      </c>
      <c r="I60">
        <f>Revenue!$D7*I$56</f>
        <v>13</v>
      </c>
      <c r="J60">
        <f>Revenue!$D7*J$56</f>
        <v>13</v>
      </c>
      <c r="K60">
        <f>Revenue!$D7*K$56</f>
        <v>13</v>
      </c>
      <c r="L60">
        <f>Revenue!$D7*L$56</f>
        <v>13</v>
      </c>
      <c r="M60">
        <f>Revenue!$D7*M$56</f>
        <v>13</v>
      </c>
      <c r="N60">
        <f>Revenue!$D7*N$56</f>
        <v>13</v>
      </c>
    </row>
    <row r="61" spans="1:14" x14ac:dyDescent="0.3">
      <c r="B61" s="4" t="s">
        <v>50</v>
      </c>
      <c r="D61">
        <f>Revenue!$D8*D$56</f>
        <v>0</v>
      </c>
      <c r="E61">
        <f>Revenue!$D8*E$56</f>
        <v>15</v>
      </c>
      <c r="F61">
        <f>Revenue!$D8*F$56</f>
        <v>15</v>
      </c>
      <c r="G61">
        <f>Revenue!$D8*G$56</f>
        <v>15</v>
      </c>
      <c r="H61">
        <f>Revenue!$D8*H$56</f>
        <v>15</v>
      </c>
      <c r="I61">
        <f>Revenue!$D8*I$56</f>
        <v>15</v>
      </c>
      <c r="J61">
        <f>Revenue!$D8*J$56</f>
        <v>15</v>
      </c>
      <c r="K61">
        <f>Revenue!$D8*K$56</f>
        <v>15</v>
      </c>
      <c r="L61">
        <f>Revenue!$D8*L$56</f>
        <v>15</v>
      </c>
      <c r="M61">
        <f>Revenue!$D8*M$56</f>
        <v>15</v>
      </c>
      <c r="N61">
        <f>Revenue!$D8*N$56</f>
        <v>15</v>
      </c>
    </row>
    <row r="62" spans="1:14" x14ac:dyDescent="0.3">
      <c r="B62" s="4" t="s">
        <v>51</v>
      </c>
      <c r="D62">
        <f>Revenue!$D9*D$56</f>
        <v>0</v>
      </c>
      <c r="E62">
        <f>Revenue!$D9*E$56</f>
        <v>0</v>
      </c>
      <c r="F62">
        <f>Revenue!$D9*F$56</f>
        <v>0</v>
      </c>
      <c r="G62">
        <f>Revenue!$D9*G$56</f>
        <v>0</v>
      </c>
      <c r="H62">
        <f>Revenue!$D9*H$56</f>
        <v>0</v>
      </c>
      <c r="I62">
        <f>Revenue!$D9*I$56</f>
        <v>0</v>
      </c>
      <c r="J62">
        <f>Revenue!$D9*J$56</f>
        <v>0</v>
      </c>
      <c r="K62">
        <f>Revenue!$D9*K$56</f>
        <v>0</v>
      </c>
      <c r="L62">
        <f>Revenue!$D9*L$56</f>
        <v>0</v>
      </c>
      <c r="M62">
        <f>Revenue!$D9*M$56</f>
        <v>0</v>
      </c>
      <c r="N62">
        <f>Revenue!$D9*N$56</f>
        <v>0</v>
      </c>
    </row>
    <row r="63" spans="1:14" x14ac:dyDescent="0.3">
      <c r="B63" t="s">
        <v>38</v>
      </c>
    </row>
    <row r="64" spans="1:14" x14ac:dyDescent="0.3">
      <c r="B64" s="4" t="s">
        <v>49</v>
      </c>
      <c r="E64">
        <f>Revenue!$D11*D$56</f>
        <v>0</v>
      </c>
      <c r="F64">
        <f>Revenue!$D11*E$56</f>
        <v>12</v>
      </c>
      <c r="G64">
        <f>Revenue!$D11*F$56</f>
        <v>12</v>
      </c>
      <c r="H64">
        <f>Revenue!$D11*G$56</f>
        <v>12</v>
      </c>
      <c r="I64">
        <f>Revenue!$D11*H$56</f>
        <v>12</v>
      </c>
      <c r="J64">
        <f>Revenue!$D11*I$56</f>
        <v>12</v>
      </c>
      <c r="K64">
        <f>Revenue!$D11*J$56</f>
        <v>12</v>
      </c>
      <c r="L64">
        <f>Revenue!$D11*K$56</f>
        <v>12</v>
      </c>
      <c r="M64">
        <f>Revenue!$D11*L$56</f>
        <v>12</v>
      </c>
      <c r="N64">
        <f>Revenue!$D11*M$56</f>
        <v>12</v>
      </c>
    </row>
    <row r="65" spans="2:14" x14ac:dyDescent="0.3">
      <c r="B65" s="4" t="s">
        <v>50</v>
      </c>
      <c r="E65">
        <f>Revenue!$D12*D$56</f>
        <v>0</v>
      </c>
      <c r="F65">
        <f>Revenue!$D12*E$56</f>
        <v>11</v>
      </c>
      <c r="G65">
        <f>Revenue!$D12*F$56</f>
        <v>11</v>
      </c>
      <c r="H65">
        <f>Revenue!$D12*G$56</f>
        <v>11</v>
      </c>
      <c r="I65">
        <f>Revenue!$D12*H$56</f>
        <v>11</v>
      </c>
      <c r="J65">
        <f>Revenue!$D12*I$56</f>
        <v>11</v>
      </c>
      <c r="K65">
        <f>Revenue!$D12*J$56</f>
        <v>11</v>
      </c>
      <c r="L65">
        <f>Revenue!$D12*K$56</f>
        <v>11</v>
      </c>
      <c r="M65">
        <f>Revenue!$D12*L$56</f>
        <v>11</v>
      </c>
      <c r="N65">
        <f>Revenue!$D12*M$56</f>
        <v>11</v>
      </c>
    </row>
    <row r="66" spans="2:14" x14ac:dyDescent="0.3">
      <c r="B66" s="4" t="s">
        <v>51</v>
      </c>
      <c r="E66">
        <f>Revenue!$D13*D$56</f>
        <v>0</v>
      </c>
      <c r="F66">
        <f>Revenue!$D13*E$56</f>
        <v>0</v>
      </c>
      <c r="G66">
        <f>Revenue!$D13*F$56</f>
        <v>0</v>
      </c>
      <c r="H66">
        <f>Revenue!$D13*G$56</f>
        <v>0</v>
      </c>
      <c r="I66">
        <f>Revenue!$D13*H$56</f>
        <v>0</v>
      </c>
      <c r="J66">
        <f>Revenue!$D13*I$56</f>
        <v>0</v>
      </c>
      <c r="K66">
        <f>Revenue!$D13*J$56</f>
        <v>0</v>
      </c>
      <c r="L66">
        <f>Revenue!$D13*K$56</f>
        <v>0</v>
      </c>
      <c r="M66">
        <f>Revenue!$D13*L$56</f>
        <v>0</v>
      </c>
      <c r="N66">
        <f>Revenue!$D13*M$56</f>
        <v>0</v>
      </c>
    </row>
    <row r="67" spans="2:14" x14ac:dyDescent="0.3">
      <c r="B67" t="s">
        <v>39</v>
      </c>
    </row>
    <row r="68" spans="2:14" x14ac:dyDescent="0.3">
      <c r="B68" s="4" t="s">
        <v>49</v>
      </c>
      <c r="F68">
        <f>Revenue!$D15*D$56</f>
        <v>0</v>
      </c>
      <c r="G68">
        <f>Revenue!$D15*E$56</f>
        <v>0</v>
      </c>
      <c r="H68">
        <f>Revenue!$D15*F$56</f>
        <v>0</v>
      </c>
      <c r="I68">
        <f>Revenue!$D15*G$56</f>
        <v>0</v>
      </c>
      <c r="J68">
        <f>Revenue!$D15*H$56</f>
        <v>0</v>
      </c>
      <c r="K68">
        <f>Revenue!$D15*I$56</f>
        <v>0</v>
      </c>
      <c r="L68">
        <f>Revenue!$D15*J$56</f>
        <v>0</v>
      </c>
      <c r="M68">
        <f>Revenue!$D15*K$56</f>
        <v>0</v>
      </c>
      <c r="N68">
        <f>Revenue!$D15*L$56</f>
        <v>0</v>
      </c>
    </row>
    <row r="69" spans="2:14" x14ac:dyDescent="0.3">
      <c r="B69" s="4" t="s">
        <v>50</v>
      </c>
      <c r="F69">
        <f>Revenue!$D16*D$56</f>
        <v>0</v>
      </c>
      <c r="G69">
        <f>Revenue!$D16*E$56</f>
        <v>0</v>
      </c>
      <c r="H69">
        <f>Revenue!$D16*F$56</f>
        <v>0</v>
      </c>
      <c r="I69">
        <f>Revenue!$D16*G$56</f>
        <v>0</v>
      </c>
      <c r="J69">
        <f>Revenue!$D16*H$56</f>
        <v>0</v>
      </c>
      <c r="K69">
        <f>Revenue!$D16*I$56</f>
        <v>0</v>
      </c>
      <c r="L69">
        <f>Revenue!$D16*J$56</f>
        <v>0</v>
      </c>
      <c r="M69">
        <f>Revenue!$D16*K$56</f>
        <v>0</v>
      </c>
      <c r="N69">
        <f>Revenue!$D16*L$56</f>
        <v>0</v>
      </c>
    </row>
    <row r="70" spans="2:14" x14ac:dyDescent="0.3">
      <c r="B70" s="4" t="s">
        <v>51</v>
      </c>
      <c r="F70">
        <f>Revenue!$D17*D$56</f>
        <v>0</v>
      </c>
      <c r="G70">
        <f>Revenue!$D17*E$56</f>
        <v>0</v>
      </c>
      <c r="H70">
        <f>Revenue!$D17*F$56</f>
        <v>0</v>
      </c>
      <c r="I70">
        <f>Revenue!$D17*G$56</f>
        <v>0</v>
      </c>
      <c r="J70">
        <f>Revenue!$D17*H$56</f>
        <v>0</v>
      </c>
      <c r="K70">
        <f>Revenue!$D17*I$56</f>
        <v>0</v>
      </c>
      <c r="L70">
        <f>Revenue!$D17*J$56</f>
        <v>0</v>
      </c>
      <c r="M70">
        <f>Revenue!$D17*K$56</f>
        <v>0</v>
      </c>
      <c r="N70">
        <f>Revenue!$D17*L$56</f>
        <v>0</v>
      </c>
    </row>
    <row r="71" spans="2:14" x14ac:dyDescent="0.3">
      <c r="D71" s="5"/>
      <c r="E71" s="5"/>
      <c r="F71" s="5"/>
      <c r="G71" s="5"/>
      <c r="H71" s="5"/>
      <c r="I71" s="5"/>
      <c r="J71" s="5"/>
      <c r="K71" s="5"/>
      <c r="L71" s="5"/>
      <c r="M71" s="5"/>
      <c r="N71" s="5"/>
    </row>
    <row r="72" spans="2:14" x14ac:dyDescent="0.3">
      <c r="D72" s="13">
        <f>SUM(D59:D70)</f>
        <v>0</v>
      </c>
      <c r="E72" s="13">
        <f t="shared" ref="E72:L72" si="29">SUM(E59:E70)</f>
        <v>28</v>
      </c>
      <c r="F72" s="13">
        <f t="shared" si="29"/>
        <v>51</v>
      </c>
      <c r="G72" s="13">
        <f t="shared" si="29"/>
        <v>51</v>
      </c>
      <c r="H72" s="13">
        <f t="shared" si="29"/>
        <v>51</v>
      </c>
      <c r="I72" s="13">
        <f t="shared" si="29"/>
        <v>51</v>
      </c>
      <c r="J72" s="13">
        <f t="shared" si="29"/>
        <v>51</v>
      </c>
      <c r="K72" s="13">
        <f t="shared" si="29"/>
        <v>51</v>
      </c>
      <c r="L72" s="13">
        <f t="shared" si="29"/>
        <v>51</v>
      </c>
      <c r="M72" s="13">
        <f>SUM(M59:M70)</f>
        <v>51</v>
      </c>
      <c r="N72" s="13">
        <f>SUM(N59:N70)</f>
        <v>51</v>
      </c>
    </row>
  </sheetData>
  <mergeCells count="3">
    <mergeCell ref="A1:N1"/>
    <mergeCell ref="A2:N2"/>
    <mergeCell ref="A3:N3"/>
  </mergeCells>
  <pageMargins left="0.45" right="0.45" top="0.5" bottom="0.5" header="0.3" footer="0.3"/>
  <pageSetup scale="80" fitToHeight="0" orientation="landscape" r:id="rId1"/>
  <rowBreaks count="1" manualBreakCount="1">
    <brk id="45"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97"/>
  <sheetViews>
    <sheetView workbookViewId="0">
      <selection sqref="A1:N1"/>
    </sheetView>
  </sheetViews>
  <sheetFormatPr defaultRowHeight="14.4" x14ac:dyDescent="0.3"/>
  <cols>
    <col min="1" max="1" width="2.5546875" customWidth="1"/>
    <col min="2" max="2" width="25.5546875" customWidth="1"/>
    <col min="3" max="3" width="15.5546875" customWidth="1"/>
    <col min="4" max="15" width="10.5546875" customWidth="1"/>
  </cols>
  <sheetData>
    <row r="1" spans="1:15" ht="18" x14ac:dyDescent="0.35">
      <c r="A1" s="44" t="s">
        <v>0</v>
      </c>
      <c r="B1" s="44"/>
      <c r="C1" s="44"/>
      <c r="D1" s="44"/>
      <c r="E1" s="44"/>
      <c r="F1" s="44"/>
      <c r="G1" s="44"/>
      <c r="H1" s="44"/>
      <c r="I1" s="44"/>
      <c r="J1" s="44"/>
      <c r="K1" s="44"/>
      <c r="L1" s="44"/>
      <c r="M1" s="44"/>
      <c r="N1" s="44"/>
    </row>
    <row r="2" spans="1:15" ht="18" x14ac:dyDescent="0.35">
      <c r="A2" s="44" t="s">
        <v>131</v>
      </c>
      <c r="B2" s="44"/>
      <c r="C2" s="44"/>
      <c r="D2" s="44"/>
      <c r="E2" s="44"/>
      <c r="F2" s="44"/>
      <c r="G2" s="44"/>
      <c r="H2" s="44"/>
      <c r="I2" s="44"/>
      <c r="J2" s="44"/>
      <c r="K2" s="44"/>
      <c r="L2" s="44"/>
      <c r="M2" s="44"/>
      <c r="N2" s="44"/>
    </row>
    <row r="3" spans="1:15" ht="18" x14ac:dyDescent="0.35">
      <c r="A3" s="44" t="str">
        <f>Summary!A3</f>
        <v>[program name]</v>
      </c>
      <c r="B3" s="44"/>
      <c r="C3" s="44"/>
      <c r="D3" s="44"/>
      <c r="E3" s="44"/>
      <c r="F3" s="44"/>
      <c r="G3" s="44"/>
      <c r="H3" s="44"/>
      <c r="I3" s="44"/>
      <c r="J3" s="44"/>
      <c r="K3" s="44"/>
      <c r="L3" s="44"/>
      <c r="M3" s="44"/>
      <c r="N3" s="44"/>
    </row>
    <row r="5" spans="1:15" ht="18" x14ac:dyDescent="0.35">
      <c r="A5" s="1" t="s">
        <v>55</v>
      </c>
      <c r="D5" s="10" t="s">
        <v>36</v>
      </c>
      <c r="E5" s="10" t="s">
        <v>37</v>
      </c>
      <c r="F5" s="10" t="s">
        <v>38</v>
      </c>
      <c r="G5" s="10" t="s">
        <v>39</v>
      </c>
      <c r="H5" s="10" t="s">
        <v>40</v>
      </c>
      <c r="I5" s="10" t="s">
        <v>41</v>
      </c>
      <c r="J5" s="10" t="s">
        <v>42</v>
      </c>
      <c r="K5" s="10" t="s">
        <v>43</v>
      </c>
      <c r="L5" s="10" t="s">
        <v>44</v>
      </c>
      <c r="M5" s="10" t="s">
        <v>45</v>
      </c>
      <c r="N5" s="10" t="s">
        <v>46</v>
      </c>
    </row>
    <row r="6" spans="1:15" x14ac:dyDescent="0.3">
      <c r="D6" s="11"/>
      <c r="E6" s="11"/>
      <c r="F6" s="11"/>
      <c r="G6" s="11"/>
    </row>
    <row r="7" spans="1:15" x14ac:dyDescent="0.3">
      <c r="B7" s="32" t="s">
        <v>132</v>
      </c>
      <c r="C7" s="32"/>
      <c r="D7" s="31">
        <v>200000</v>
      </c>
      <c r="E7" s="31"/>
      <c r="F7" s="31"/>
      <c r="G7" s="31"/>
      <c r="H7" s="32"/>
      <c r="I7" s="32"/>
      <c r="J7" s="32"/>
      <c r="K7" s="32"/>
      <c r="L7" s="32"/>
      <c r="M7" s="32"/>
      <c r="N7" s="32"/>
      <c r="O7" t="s">
        <v>133</v>
      </c>
    </row>
    <row r="8" spans="1:15" x14ac:dyDescent="0.3">
      <c r="B8" s="32" t="s">
        <v>134</v>
      </c>
      <c r="C8" s="32" t="s">
        <v>135</v>
      </c>
      <c r="D8" s="31">
        <f>5695*2</f>
        <v>11390</v>
      </c>
      <c r="E8" s="31"/>
      <c r="F8" s="31"/>
      <c r="G8" s="31"/>
      <c r="H8" s="32"/>
      <c r="I8" s="32"/>
      <c r="J8" s="32"/>
      <c r="K8" s="32"/>
      <c r="L8" s="32"/>
      <c r="M8" s="32"/>
      <c r="N8" s="32"/>
      <c r="O8" t="s">
        <v>136</v>
      </c>
    </row>
    <row r="9" spans="1:15" x14ac:dyDescent="0.3">
      <c r="B9" s="32" t="s">
        <v>137</v>
      </c>
      <c r="C9" s="32"/>
      <c r="D9" s="31">
        <v>6000</v>
      </c>
      <c r="E9" s="31"/>
      <c r="F9" s="31"/>
      <c r="G9" s="31"/>
      <c r="H9" s="32"/>
      <c r="I9" s="32"/>
      <c r="J9" s="32"/>
      <c r="K9" s="32"/>
      <c r="L9" s="32"/>
      <c r="M9" s="32"/>
      <c r="N9" s="32"/>
    </row>
    <row r="10" spans="1:15" x14ac:dyDescent="0.3">
      <c r="B10" s="32" t="s">
        <v>138</v>
      </c>
      <c r="C10" s="32" t="s">
        <v>135</v>
      </c>
      <c r="D10" s="31">
        <f>6495*2</f>
        <v>12990</v>
      </c>
      <c r="E10" s="31"/>
      <c r="F10" s="31"/>
      <c r="G10" s="31"/>
      <c r="H10" s="32"/>
      <c r="I10" s="32"/>
      <c r="J10" s="32"/>
      <c r="K10" s="32"/>
      <c r="L10" s="32"/>
      <c r="M10" s="32"/>
      <c r="N10" s="32"/>
    </row>
    <row r="11" spans="1:15" x14ac:dyDescent="0.3">
      <c r="B11" s="32" t="s">
        <v>139</v>
      </c>
      <c r="C11" s="32"/>
      <c r="D11" s="31"/>
      <c r="E11" s="31">
        <v>46900</v>
      </c>
      <c r="F11" s="31"/>
      <c r="G11" s="31"/>
      <c r="H11" s="32"/>
      <c r="I11" s="32"/>
      <c r="J11" s="32"/>
      <c r="K11" s="32"/>
      <c r="L11" s="32"/>
      <c r="M11" s="32"/>
      <c r="N11" s="32"/>
    </row>
    <row r="12" spans="1:15" x14ac:dyDescent="0.3">
      <c r="B12" s="32" t="s">
        <v>140</v>
      </c>
      <c r="C12" s="32"/>
      <c r="D12" s="31"/>
      <c r="E12" s="31"/>
      <c r="F12" s="31"/>
      <c r="G12" s="31"/>
      <c r="H12" s="32"/>
      <c r="I12" s="32"/>
      <c r="J12" s="32"/>
      <c r="K12" s="32"/>
      <c r="L12" s="32"/>
      <c r="M12" s="32"/>
      <c r="N12" s="32"/>
    </row>
    <row r="13" spans="1:15" x14ac:dyDescent="0.3">
      <c r="B13" s="37" t="s">
        <v>134</v>
      </c>
      <c r="C13" s="32" t="s">
        <v>141</v>
      </c>
      <c r="D13" s="31">
        <v>11085</v>
      </c>
      <c r="E13" s="31"/>
      <c r="F13" s="31">
        <v>11085</v>
      </c>
      <c r="G13" s="31"/>
      <c r="H13" s="32"/>
      <c r="I13" s="32"/>
      <c r="J13" s="32"/>
      <c r="K13" s="32"/>
      <c r="L13" s="32"/>
      <c r="M13" s="32"/>
      <c r="N13" s="32"/>
    </row>
    <row r="14" spans="1:15" x14ac:dyDescent="0.3">
      <c r="B14" s="37" t="s">
        <v>137</v>
      </c>
      <c r="C14" s="32" t="s">
        <v>141</v>
      </c>
      <c r="D14" s="31">
        <v>6750</v>
      </c>
      <c r="E14" s="31"/>
      <c r="F14" s="31">
        <v>6750</v>
      </c>
      <c r="G14" s="31"/>
      <c r="H14" s="32"/>
      <c r="I14" s="32"/>
      <c r="J14" s="32"/>
      <c r="K14" s="32"/>
      <c r="L14" s="32"/>
      <c r="M14" s="32"/>
      <c r="N14" s="32"/>
    </row>
    <row r="15" spans="1:15" x14ac:dyDescent="0.3">
      <c r="B15" s="37" t="s">
        <v>138</v>
      </c>
      <c r="C15" s="32" t="s">
        <v>142</v>
      </c>
      <c r="D15" s="31">
        <v>10000</v>
      </c>
      <c r="E15" s="31"/>
      <c r="F15" s="31"/>
      <c r="G15" s="31"/>
      <c r="H15" s="32"/>
      <c r="I15" s="32"/>
      <c r="J15" s="32"/>
      <c r="K15" s="32"/>
      <c r="L15" s="32"/>
      <c r="M15" s="32"/>
      <c r="N15" s="32"/>
    </row>
    <row r="16" spans="1:15" x14ac:dyDescent="0.3">
      <c r="B16" s="37" t="s">
        <v>139</v>
      </c>
      <c r="C16" s="32" t="s">
        <v>143</v>
      </c>
      <c r="D16" s="31">
        <v>8000</v>
      </c>
      <c r="E16" s="31"/>
      <c r="F16" s="31">
        <v>8000</v>
      </c>
      <c r="G16" s="31"/>
      <c r="H16" s="32"/>
      <c r="I16" s="32"/>
      <c r="J16" s="32"/>
      <c r="K16" s="32"/>
      <c r="L16" s="32"/>
      <c r="M16" s="32"/>
      <c r="N16" s="32"/>
    </row>
    <row r="17" spans="2:14" x14ac:dyDescent="0.3">
      <c r="B17" s="37" t="s">
        <v>140</v>
      </c>
      <c r="C17" s="32" t="s">
        <v>142</v>
      </c>
      <c r="D17" s="31">
        <v>10000</v>
      </c>
      <c r="E17" s="31"/>
      <c r="F17" s="31"/>
      <c r="G17" s="31"/>
      <c r="H17" s="32"/>
      <c r="I17" s="32"/>
      <c r="J17" s="32"/>
      <c r="K17" s="32"/>
      <c r="L17" s="32"/>
      <c r="M17" s="32"/>
      <c r="N17" s="32"/>
    </row>
    <row r="18" spans="2:14" x14ac:dyDescent="0.3">
      <c r="B18" s="37" t="s">
        <v>144</v>
      </c>
      <c r="C18" s="32" t="s">
        <v>141</v>
      </c>
      <c r="D18" s="31">
        <v>1050</v>
      </c>
      <c r="E18" s="31"/>
      <c r="F18" s="31">
        <v>1050</v>
      </c>
      <c r="G18" s="31"/>
      <c r="H18" s="32"/>
      <c r="I18" s="32"/>
      <c r="J18" s="32"/>
      <c r="K18" s="32"/>
      <c r="L18" s="32"/>
      <c r="M18" s="32"/>
      <c r="N18" s="32"/>
    </row>
    <row r="19" spans="2:14" x14ac:dyDescent="0.3">
      <c r="B19" s="37" t="s">
        <v>145</v>
      </c>
      <c r="C19" s="32" t="s">
        <v>146</v>
      </c>
      <c r="D19" s="31">
        <v>2500</v>
      </c>
      <c r="E19" s="31"/>
      <c r="F19" s="31">
        <v>2500</v>
      </c>
      <c r="G19" s="31"/>
      <c r="H19" s="32"/>
      <c r="I19" s="32"/>
      <c r="J19" s="32"/>
      <c r="K19" s="32"/>
      <c r="L19" s="32"/>
      <c r="M19" s="32"/>
      <c r="N19" s="32"/>
    </row>
    <row r="20" spans="2:14" x14ac:dyDescent="0.3">
      <c r="B20" s="37" t="s">
        <v>147</v>
      </c>
      <c r="C20" s="32" t="s">
        <v>148</v>
      </c>
      <c r="D20" s="31">
        <v>695</v>
      </c>
      <c r="E20" s="31"/>
      <c r="F20" s="31"/>
      <c r="G20" s="31"/>
      <c r="H20" s="32"/>
      <c r="I20" s="32"/>
      <c r="J20" s="32"/>
      <c r="K20" s="32"/>
      <c r="L20" s="32"/>
      <c r="M20" s="32"/>
      <c r="N20" s="32"/>
    </row>
    <row r="21" spans="2:14" x14ac:dyDescent="0.3">
      <c r="B21" s="37" t="s">
        <v>149</v>
      </c>
      <c r="C21" s="32" t="s">
        <v>142</v>
      </c>
      <c r="D21" s="31">
        <v>8558</v>
      </c>
      <c r="E21" s="31"/>
      <c r="F21" s="31">
        <v>8558</v>
      </c>
      <c r="G21" s="31"/>
      <c r="H21" s="32"/>
      <c r="I21" s="32"/>
      <c r="J21" s="32"/>
      <c r="K21" s="32"/>
      <c r="L21" s="32"/>
      <c r="M21" s="32"/>
      <c r="N21" s="32"/>
    </row>
    <row r="22" spans="2:14" x14ac:dyDescent="0.3">
      <c r="B22" s="37" t="s">
        <v>150</v>
      </c>
      <c r="C22" s="32" t="s">
        <v>151</v>
      </c>
      <c r="D22" s="31">
        <v>2200</v>
      </c>
      <c r="E22" s="31"/>
      <c r="F22" s="31"/>
      <c r="G22" s="31"/>
      <c r="H22" s="32"/>
      <c r="I22" s="32"/>
      <c r="J22" s="32"/>
      <c r="K22" s="32"/>
      <c r="L22" s="32"/>
      <c r="M22" s="32"/>
      <c r="N22" s="32"/>
    </row>
    <row r="23" spans="2:14" x14ac:dyDescent="0.3">
      <c r="B23" s="37" t="s">
        <v>152</v>
      </c>
      <c r="C23" s="32"/>
      <c r="D23" s="31">
        <f>165+387+225</f>
        <v>777</v>
      </c>
      <c r="E23" s="31"/>
      <c r="F23" s="31">
        <f>165+387+225</f>
        <v>777</v>
      </c>
      <c r="G23" s="31"/>
      <c r="H23" s="32"/>
      <c r="I23" s="32"/>
      <c r="J23" s="32"/>
      <c r="K23" s="32"/>
      <c r="L23" s="32"/>
      <c r="M23" s="32"/>
      <c r="N23" s="32"/>
    </row>
    <row r="24" spans="2:14" x14ac:dyDescent="0.3">
      <c r="B24" s="38" t="s">
        <v>144</v>
      </c>
      <c r="C24" s="32"/>
      <c r="D24" s="31">
        <v>3976</v>
      </c>
      <c r="E24" s="31"/>
      <c r="F24" s="31">
        <v>3976</v>
      </c>
      <c r="G24" s="31"/>
      <c r="H24" s="32"/>
      <c r="I24" s="32"/>
      <c r="J24" s="32"/>
      <c r="K24" s="32"/>
      <c r="L24" s="32"/>
      <c r="M24" s="32"/>
      <c r="N24" s="32"/>
    </row>
    <row r="25" spans="2:14" x14ac:dyDescent="0.3">
      <c r="B25" s="38" t="s">
        <v>145</v>
      </c>
      <c r="C25" s="32"/>
      <c r="D25" s="31">
        <v>1282</v>
      </c>
      <c r="E25" s="31"/>
      <c r="F25" s="31">
        <v>1282</v>
      </c>
      <c r="G25" s="31"/>
      <c r="H25" s="32"/>
      <c r="I25" s="32"/>
      <c r="J25" s="32"/>
      <c r="K25" s="32"/>
      <c r="L25" s="32"/>
      <c r="M25" s="32"/>
      <c r="N25" s="32"/>
    </row>
    <row r="26" spans="2:14" x14ac:dyDescent="0.3">
      <c r="B26" s="38" t="s">
        <v>147</v>
      </c>
      <c r="C26" s="32"/>
      <c r="D26" s="31">
        <v>7134</v>
      </c>
      <c r="E26" s="31"/>
      <c r="F26" s="31">
        <v>7134</v>
      </c>
      <c r="G26" s="31"/>
      <c r="H26" s="32"/>
      <c r="I26" s="32"/>
      <c r="J26" s="32"/>
      <c r="K26" s="32"/>
      <c r="L26" s="32"/>
      <c r="M26" s="32"/>
      <c r="N26" s="32"/>
    </row>
    <row r="27" spans="2:14" x14ac:dyDescent="0.3">
      <c r="B27" s="38" t="s">
        <v>149</v>
      </c>
      <c r="C27" s="32"/>
      <c r="D27" s="31">
        <v>24417</v>
      </c>
      <c r="E27" s="31"/>
      <c r="F27" s="31">
        <v>24417</v>
      </c>
      <c r="G27" s="31"/>
      <c r="H27" s="32"/>
      <c r="I27" s="32"/>
      <c r="J27" s="32"/>
      <c r="K27" s="32"/>
      <c r="L27" s="32"/>
      <c r="M27" s="32"/>
      <c r="N27" s="32"/>
    </row>
    <row r="28" spans="2:14" x14ac:dyDescent="0.3">
      <c r="B28" s="38" t="s">
        <v>150</v>
      </c>
      <c r="C28" s="32"/>
      <c r="D28" s="31">
        <v>5437</v>
      </c>
      <c r="E28" s="31">
        <f>12764-5437</f>
        <v>7327</v>
      </c>
      <c r="F28" s="31">
        <v>5437</v>
      </c>
      <c r="G28" s="31">
        <f>12764-5437</f>
        <v>7327</v>
      </c>
      <c r="H28" s="32"/>
      <c r="I28" s="32"/>
      <c r="J28" s="32"/>
      <c r="K28" s="32"/>
      <c r="L28" s="32"/>
      <c r="M28" s="32"/>
      <c r="N28" s="32"/>
    </row>
    <row r="29" spans="2:14" x14ac:dyDescent="0.3">
      <c r="B29" s="38" t="s">
        <v>152</v>
      </c>
      <c r="C29" s="32"/>
      <c r="D29" s="31">
        <v>4012</v>
      </c>
      <c r="E29" s="31"/>
      <c r="F29" s="31">
        <v>4012</v>
      </c>
      <c r="G29" s="31"/>
      <c r="H29" s="32"/>
      <c r="I29" s="32"/>
      <c r="J29" s="32"/>
      <c r="K29" s="32"/>
      <c r="L29" s="32"/>
      <c r="M29" s="32"/>
      <c r="N29" s="32"/>
    </row>
    <row r="30" spans="2:14" x14ac:dyDescent="0.3">
      <c r="D30" s="15"/>
      <c r="E30" s="15"/>
      <c r="F30" s="15"/>
      <c r="G30" s="15"/>
      <c r="H30" s="15"/>
      <c r="I30" s="15"/>
      <c r="J30" s="15"/>
      <c r="K30" s="15"/>
      <c r="L30" s="15"/>
      <c r="M30" s="15"/>
      <c r="N30" s="15"/>
    </row>
    <row r="31" spans="2:14" ht="15" thickBot="1" x14ac:dyDescent="0.35">
      <c r="D31" s="17">
        <f>SUM(D7:D29)</f>
        <v>338253</v>
      </c>
      <c r="E31" s="17">
        <f>SUM(E7:E29)</f>
        <v>54227</v>
      </c>
      <c r="F31" s="17">
        <f>SUM(F7:F29)</f>
        <v>84978</v>
      </c>
      <c r="G31" s="17">
        <f>SUM(G7:G29)</f>
        <v>7327</v>
      </c>
      <c r="H31" s="17">
        <f t="shared" ref="H31:N31" si="0">SUM(H7:H29)</f>
        <v>0</v>
      </c>
      <c r="I31" s="17">
        <f t="shared" si="0"/>
        <v>0</v>
      </c>
      <c r="J31" s="17">
        <f t="shared" si="0"/>
        <v>0</v>
      </c>
      <c r="K31" s="17">
        <f t="shared" si="0"/>
        <v>0</v>
      </c>
      <c r="L31" s="17">
        <f t="shared" si="0"/>
        <v>0</v>
      </c>
      <c r="M31" s="17">
        <f t="shared" si="0"/>
        <v>0</v>
      </c>
      <c r="N31" s="17">
        <f t="shared" si="0"/>
        <v>0</v>
      </c>
    </row>
    <row r="32" spans="2:14" ht="15" thickTop="1" x14ac:dyDescent="0.3">
      <c r="D32" s="11"/>
      <c r="E32" s="11"/>
      <c r="F32" s="11"/>
      <c r="G32" s="11"/>
    </row>
    <row r="33" spans="1:7" x14ac:dyDescent="0.3">
      <c r="D33" s="11"/>
      <c r="E33" s="11"/>
      <c r="F33" s="11"/>
      <c r="G33" s="11"/>
    </row>
    <row r="34" spans="1:7" x14ac:dyDescent="0.3">
      <c r="A34" s="2"/>
      <c r="D34" s="11"/>
      <c r="E34" s="11"/>
      <c r="F34" s="11"/>
      <c r="G34" s="11"/>
    </row>
    <row r="35" spans="1:7" x14ac:dyDescent="0.3">
      <c r="D35" s="11"/>
      <c r="E35" s="11"/>
      <c r="F35" s="11"/>
      <c r="G35" s="11"/>
    </row>
    <row r="36" spans="1:7" x14ac:dyDescent="0.3">
      <c r="D36" s="11"/>
      <c r="E36" s="11"/>
      <c r="F36" s="11"/>
      <c r="G36" s="11"/>
    </row>
    <row r="37" spans="1:7" x14ac:dyDescent="0.3">
      <c r="D37" s="11"/>
      <c r="E37" s="11"/>
      <c r="F37" s="11"/>
      <c r="G37" s="11"/>
    </row>
    <row r="38" spans="1:7" x14ac:dyDescent="0.3">
      <c r="D38" s="11"/>
      <c r="E38" s="11"/>
      <c r="F38" s="11"/>
      <c r="G38" s="11"/>
    </row>
    <row r="39" spans="1:7" x14ac:dyDescent="0.3">
      <c r="D39" s="11"/>
      <c r="E39" s="11"/>
      <c r="F39" s="11"/>
      <c r="G39" s="11"/>
    </row>
    <row r="40" spans="1:7" x14ac:dyDescent="0.3">
      <c r="D40" s="11"/>
      <c r="E40" s="11"/>
      <c r="F40" s="11"/>
      <c r="G40" s="11"/>
    </row>
    <row r="41" spans="1:7" x14ac:dyDescent="0.3">
      <c r="D41" s="11"/>
      <c r="E41" s="11"/>
      <c r="F41" s="11"/>
      <c r="G41" s="11"/>
    </row>
    <row r="42" spans="1:7" x14ac:dyDescent="0.3">
      <c r="D42" s="11"/>
      <c r="E42" s="11"/>
      <c r="F42" s="11"/>
      <c r="G42" s="11"/>
    </row>
    <row r="43" spans="1:7" x14ac:dyDescent="0.3">
      <c r="D43" s="11"/>
      <c r="E43" s="11"/>
      <c r="F43" s="11"/>
      <c r="G43" s="11"/>
    </row>
    <row r="44" spans="1:7" x14ac:dyDescent="0.3">
      <c r="D44" s="11"/>
      <c r="E44" s="11"/>
      <c r="F44" s="11"/>
      <c r="G44" s="11"/>
    </row>
    <row r="45" spans="1:7" x14ac:dyDescent="0.3">
      <c r="D45" s="11"/>
      <c r="E45" s="11"/>
      <c r="F45" s="11"/>
      <c r="G45" s="11"/>
    </row>
    <row r="46" spans="1:7" x14ac:dyDescent="0.3">
      <c r="D46" s="11"/>
      <c r="E46" s="11"/>
      <c r="F46" s="11"/>
      <c r="G46" s="11"/>
    </row>
    <row r="47" spans="1:7" x14ac:dyDescent="0.3">
      <c r="D47" s="11"/>
      <c r="E47" s="11"/>
      <c r="F47" s="11"/>
      <c r="G47" s="11"/>
    </row>
    <row r="48" spans="1:7" x14ac:dyDescent="0.3">
      <c r="D48" s="11"/>
      <c r="E48" s="11"/>
      <c r="F48" s="11"/>
      <c r="G48" s="11"/>
    </row>
    <row r="49" spans="4:7" x14ac:dyDescent="0.3">
      <c r="D49" s="11"/>
      <c r="E49" s="11"/>
      <c r="F49" s="11"/>
      <c r="G49" s="11"/>
    </row>
    <row r="50" spans="4:7" x14ac:dyDescent="0.3">
      <c r="D50" s="11"/>
      <c r="E50" s="11"/>
      <c r="F50" s="11"/>
      <c r="G50" s="11"/>
    </row>
    <row r="51" spans="4:7" x14ac:dyDescent="0.3">
      <c r="D51" s="11"/>
      <c r="E51" s="11"/>
      <c r="F51" s="11"/>
      <c r="G51" s="11"/>
    </row>
    <row r="52" spans="4:7" x14ac:dyDescent="0.3">
      <c r="D52" s="11"/>
      <c r="E52" s="11"/>
      <c r="F52" s="11"/>
      <c r="G52" s="11"/>
    </row>
    <row r="53" spans="4:7" x14ac:dyDescent="0.3">
      <c r="D53" s="11"/>
      <c r="E53" s="11"/>
      <c r="F53" s="11"/>
      <c r="G53" s="11"/>
    </row>
    <row r="54" spans="4:7" x14ac:dyDescent="0.3">
      <c r="D54" s="11"/>
      <c r="E54" s="11"/>
      <c r="F54" s="11"/>
      <c r="G54" s="11"/>
    </row>
    <row r="55" spans="4:7" x14ac:dyDescent="0.3">
      <c r="D55" s="11"/>
      <c r="E55" s="11"/>
      <c r="F55" s="11"/>
      <c r="G55" s="11"/>
    </row>
    <row r="56" spans="4:7" x14ac:dyDescent="0.3">
      <c r="D56" s="11"/>
      <c r="E56" s="11"/>
      <c r="F56" s="11"/>
      <c r="G56" s="11"/>
    </row>
    <row r="57" spans="4:7" x14ac:dyDescent="0.3">
      <c r="D57" s="11"/>
      <c r="E57" s="11"/>
      <c r="F57" s="11"/>
      <c r="G57" s="11"/>
    </row>
    <row r="58" spans="4:7" x14ac:dyDescent="0.3">
      <c r="D58" s="11"/>
      <c r="E58" s="11"/>
      <c r="F58" s="11"/>
      <c r="G58" s="11"/>
    </row>
    <row r="59" spans="4:7" x14ac:dyDescent="0.3">
      <c r="D59" s="11"/>
      <c r="E59" s="11"/>
      <c r="F59" s="11"/>
      <c r="G59" s="11"/>
    </row>
    <row r="60" spans="4:7" x14ac:dyDescent="0.3">
      <c r="D60" s="11"/>
      <c r="E60" s="11"/>
      <c r="F60" s="11"/>
      <c r="G60" s="11"/>
    </row>
    <row r="61" spans="4:7" x14ac:dyDescent="0.3">
      <c r="D61" s="11"/>
      <c r="E61" s="11"/>
      <c r="F61" s="11"/>
      <c r="G61" s="11"/>
    </row>
    <row r="62" spans="4:7" x14ac:dyDescent="0.3">
      <c r="D62" s="11"/>
      <c r="E62" s="11"/>
      <c r="F62" s="11"/>
      <c r="G62" s="11"/>
    </row>
    <row r="63" spans="4:7" x14ac:dyDescent="0.3">
      <c r="D63" s="11"/>
      <c r="E63" s="11"/>
      <c r="F63" s="11"/>
      <c r="G63" s="11"/>
    </row>
    <row r="64" spans="4:7" x14ac:dyDescent="0.3">
      <c r="D64" s="11"/>
      <c r="E64" s="11"/>
      <c r="F64" s="11"/>
      <c r="G64" s="11"/>
    </row>
    <row r="65" spans="4:7" x14ac:dyDescent="0.3">
      <c r="D65" s="11"/>
      <c r="E65" s="11"/>
      <c r="F65" s="11"/>
      <c r="G65" s="11"/>
    </row>
    <row r="66" spans="4:7" x14ac:dyDescent="0.3">
      <c r="D66" s="11"/>
      <c r="E66" s="11"/>
      <c r="F66" s="11"/>
      <c r="G66" s="11"/>
    </row>
    <row r="67" spans="4:7" x14ac:dyDescent="0.3">
      <c r="D67" s="11"/>
      <c r="E67" s="11"/>
      <c r="F67" s="11"/>
      <c r="G67" s="11"/>
    </row>
    <row r="68" spans="4:7" x14ac:dyDescent="0.3">
      <c r="D68" s="11"/>
      <c r="E68" s="11"/>
      <c r="F68" s="11"/>
      <c r="G68" s="11"/>
    </row>
    <row r="69" spans="4:7" x14ac:dyDescent="0.3">
      <c r="D69" s="11"/>
      <c r="E69" s="11"/>
      <c r="F69" s="11"/>
      <c r="G69" s="11"/>
    </row>
    <row r="70" spans="4:7" x14ac:dyDescent="0.3">
      <c r="D70" s="11"/>
      <c r="E70" s="11"/>
      <c r="F70" s="11"/>
      <c r="G70" s="11"/>
    </row>
    <row r="71" spans="4:7" x14ac:dyDescent="0.3">
      <c r="D71" s="11"/>
      <c r="E71" s="11"/>
      <c r="F71" s="11"/>
      <c r="G71" s="11"/>
    </row>
    <row r="72" spans="4:7" x14ac:dyDescent="0.3">
      <c r="D72" s="11"/>
      <c r="E72" s="11"/>
      <c r="F72" s="11"/>
      <c r="G72" s="11"/>
    </row>
    <row r="73" spans="4:7" x14ac:dyDescent="0.3">
      <c r="D73" s="11"/>
      <c r="E73" s="11"/>
      <c r="F73" s="11"/>
      <c r="G73" s="11"/>
    </row>
    <row r="74" spans="4:7" x14ac:dyDescent="0.3">
      <c r="D74" s="11"/>
      <c r="E74" s="11"/>
      <c r="F74" s="11"/>
      <c r="G74" s="11"/>
    </row>
    <row r="75" spans="4:7" x14ac:dyDescent="0.3">
      <c r="D75" s="11"/>
      <c r="E75" s="11"/>
      <c r="F75" s="11"/>
      <c r="G75" s="11"/>
    </row>
    <row r="76" spans="4:7" x14ac:dyDescent="0.3">
      <c r="D76" s="11"/>
      <c r="E76" s="11"/>
      <c r="F76" s="11"/>
      <c r="G76" s="11"/>
    </row>
    <row r="77" spans="4:7" x14ac:dyDescent="0.3">
      <c r="D77" s="11"/>
      <c r="E77" s="11"/>
      <c r="F77" s="11"/>
      <c r="G77" s="11"/>
    </row>
    <row r="78" spans="4:7" x14ac:dyDescent="0.3">
      <c r="D78" s="11"/>
      <c r="E78" s="11"/>
      <c r="F78" s="11"/>
      <c r="G78" s="11"/>
    </row>
    <row r="79" spans="4:7" x14ac:dyDescent="0.3">
      <c r="D79" s="11"/>
      <c r="E79" s="11"/>
      <c r="F79" s="11"/>
      <c r="G79" s="11"/>
    </row>
    <row r="80" spans="4:7" x14ac:dyDescent="0.3">
      <c r="D80" s="11"/>
      <c r="E80" s="11"/>
      <c r="F80" s="11"/>
      <c r="G80" s="11"/>
    </row>
    <row r="81" spans="4:7" x14ac:dyDescent="0.3">
      <c r="D81" s="11"/>
      <c r="E81" s="11"/>
      <c r="F81" s="11"/>
      <c r="G81" s="11"/>
    </row>
    <row r="82" spans="4:7" x14ac:dyDescent="0.3">
      <c r="D82" s="11"/>
      <c r="E82" s="11"/>
      <c r="F82" s="11"/>
      <c r="G82" s="11"/>
    </row>
    <row r="83" spans="4:7" x14ac:dyDescent="0.3">
      <c r="D83" s="11"/>
      <c r="E83" s="11"/>
      <c r="F83" s="11"/>
      <c r="G83" s="11"/>
    </row>
    <row r="84" spans="4:7" x14ac:dyDescent="0.3">
      <c r="D84" s="11"/>
      <c r="E84" s="11"/>
      <c r="F84" s="11"/>
      <c r="G84" s="11"/>
    </row>
    <row r="85" spans="4:7" x14ac:dyDescent="0.3">
      <c r="D85" s="11"/>
      <c r="E85" s="11"/>
      <c r="F85" s="11"/>
      <c r="G85" s="11"/>
    </row>
    <row r="86" spans="4:7" x14ac:dyDescent="0.3">
      <c r="D86" s="11"/>
      <c r="E86" s="11"/>
      <c r="F86" s="11"/>
      <c r="G86" s="11"/>
    </row>
    <row r="87" spans="4:7" x14ac:dyDescent="0.3">
      <c r="D87" s="11"/>
      <c r="E87" s="11"/>
      <c r="F87" s="11"/>
      <c r="G87" s="11"/>
    </row>
    <row r="88" spans="4:7" x14ac:dyDescent="0.3">
      <c r="D88" s="11"/>
      <c r="E88" s="11"/>
      <c r="F88" s="11"/>
      <c r="G88" s="11"/>
    </row>
    <row r="89" spans="4:7" x14ac:dyDescent="0.3">
      <c r="D89" s="11"/>
      <c r="E89" s="11"/>
      <c r="F89" s="11"/>
      <c r="G89" s="11"/>
    </row>
    <row r="90" spans="4:7" x14ac:dyDescent="0.3">
      <c r="D90" s="11"/>
      <c r="E90" s="11"/>
      <c r="F90" s="11"/>
      <c r="G90" s="11"/>
    </row>
    <row r="91" spans="4:7" x14ac:dyDescent="0.3">
      <c r="D91" s="11"/>
      <c r="E91" s="11"/>
      <c r="F91" s="11"/>
      <c r="G91" s="11"/>
    </row>
    <row r="92" spans="4:7" x14ac:dyDescent="0.3">
      <c r="D92" s="11"/>
      <c r="E92" s="11"/>
      <c r="F92" s="11"/>
      <c r="G92" s="11"/>
    </row>
    <row r="93" spans="4:7" x14ac:dyDescent="0.3">
      <c r="D93" s="11"/>
      <c r="E93" s="11"/>
      <c r="F93" s="11"/>
      <c r="G93" s="11"/>
    </row>
    <row r="94" spans="4:7" x14ac:dyDescent="0.3">
      <c r="D94" s="11"/>
      <c r="E94" s="11"/>
      <c r="F94" s="11"/>
      <c r="G94" s="11"/>
    </row>
    <row r="95" spans="4:7" x14ac:dyDescent="0.3">
      <c r="D95" s="11"/>
      <c r="E95" s="11"/>
      <c r="F95" s="11"/>
      <c r="G95" s="11"/>
    </row>
    <row r="96" spans="4:7" x14ac:dyDescent="0.3">
      <c r="D96" s="11"/>
      <c r="E96" s="11"/>
      <c r="F96" s="11"/>
      <c r="G96" s="11"/>
    </row>
    <row r="97" spans="4:7" x14ac:dyDescent="0.3">
      <c r="D97" s="11"/>
      <c r="E97" s="11"/>
      <c r="F97" s="11"/>
      <c r="G97" s="11"/>
    </row>
  </sheetData>
  <mergeCells count="3">
    <mergeCell ref="A1:N1"/>
    <mergeCell ref="A2:N2"/>
    <mergeCell ref="A3:N3"/>
  </mergeCells>
  <pageMargins left="0.45" right="0.45" top="0.5" bottom="0.5" header="0.3" footer="0.3"/>
  <pageSetup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925002D871AF4398D67A2A05CB8F53" ma:contentTypeVersion="14" ma:contentTypeDescription="Create a new document." ma:contentTypeScope="" ma:versionID="84e5eb89567d8407a4506e759d223a7d">
  <xsd:schema xmlns:xsd="http://www.w3.org/2001/XMLSchema" xmlns:xs="http://www.w3.org/2001/XMLSchema" xmlns:p="http://schemas.microsoft.com/office/2006/metadata/properties" xmlns:ns3="3fbf6fca-d230-4708-aac0-caea7b7b6fb8" xmlns:ns4="46fb99a0-833d-4efe-bc1e-b2a0eeca63c2" targetNamespace="http://schemas.microsoft.com/office/2006/metadata/properties" ma:root="true" ma:fieldsID="89a6b731722bbb7baf3b2536efd8e3b8" ns3:_="" ns4:_="">
    <xsd:import namespace="3fbf6fca-d230-4708-aac0-caea7b7b6fb8"/>
    <xsd:import namespace="46fb99a0-833d-4efe-bc1e-b2a0eeca63c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f6fca-d230-4708-aac0-caea7b7b6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fb99a0-833d-4efe-bc1e-b2a0eeca63c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F7FAA-E282-4D92-A6CA-D041060779FE}">
  <ds:schemaRefs>
    <ds:schemaRef ds:uri="http://schemas.microsoft.com/sharepoint/v3/contenttype/forms"/>
  </ds:schemaRefs>
</ds:datastoreItem>
</file>

<file path=customXml/itemProps2.xml><?xml version="1.0" encoding="utf-8"?>
<ds:datastoreItem xmlns:ds="http://schemas.openxmlformats.org/officeDocument/2006/customXml" ds:itemID="{982F8C91-1F80-4430-A4AA-192E9DC2E83C}">
  <ds:schemaRefs>
    <ds:schemaRef ds:uri="http://schemas.microsoft.com/office/2006/metadata/properties"/>
    <ds:schemaRef ds:uri="http://purl.org/dc/elements/1.1/"/>
    <ds:schemaRef ds:uri="http://purl.org/dc/dcmitype/"/>
    <ds:schemaRef ds:uri="http://www.w3.org/XML/1998/namespace"/>
    <ds:schemaRef ds:uri="http://schemas.microsoft.com/office/2006/documentManagement/types"/>
    <ds:schemaRef ds:uri="http://purl.org/dc/terms/"/>
    <ds:schemaRef ds:uri="46fb99a0-833d-4efe-bc1e-b2a0eeca63c2"/>
    <ds:schemaRef ds:uri="http://schemas.microsoft.com/office/infopath/2007/PartnerControls"/>
    <ds:schemaRef ds:uri="http://schemas.openxmlformats.org/package/2006/metadata/core-properties"/>
    <ds:schemaRef ds:uri="3fbf6fca-d230-4708-aac0-caea7b7b6fb8"/>
  </ds:schemaRefs>
</ds:datastoreItem>
</file>

<file path=customXml/itemProps3.xml><?xml version="1.0" encoding="utf-8"?>
<ds:datastoreItem xmlns:ds="http://schemas.openxmlformats.org/officeDocument/2006/customXml" ds:itemID="{BF91DE56-FFDC-4CCF-B026-8FEBF6018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f6fca-d230-4708-aac0-caea7b7b6fb8"/>
    <ds:schemaRef ds:uri="46fb99a0-833d-4efe-bc1e-b2a0eeca6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Summary</vt:lpstr>
      <vt:lpstr>Graph</vt:lpstr>
      <vt:lpstr>Revenue</vt:lpstr>
      <vt:lpstr>Expense</vt:lpstr>
      <vt:lpstr>Start up</vt:lpstr>
      <vt:lpstr>Expense!Print_Area</vt:lpstr>
      <vt:lpstr>Graph!Print_Area</vt:lpstr>
      <vt:lpstr>Instructions!Print_Area</vt:lpstr>
      <vt:lpstr>Revenue!Print_Area</vt:lpstr>
      <vt:lpstr>'Start up'!Print_Area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Voigts</dc:creator>
  <cp:keywords/>
  <dc:description/>
  <cp:lastModifiedBy>Drinda Williams</cp:lastModifiedBy>
  <cp:revision/>
  <dcterms:created xsi:type="dcterms:W3CDTF">2015-10-23T15:20:12Z</dcterms:created>
  <dcterms:modified xsi:type="dcterms:W3CDTF">2022-02-02T16:09:19Z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0x01010042925002D871AF4398D67A2A05CB8F53</vt:lpwstr>
  </property>
</Properties>
</file>