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24226"/>
  <mc:AlternateContent xmlns:mc="http://schemas.openxmlformats.org/markup-compatibility/2006">
    <mc:Choice Requires="x15">
      <x15ac:absPath xmlns:x15ac="http://schemas.microsoft.com/office/spreadsheetml/2010/11/ac" url="https://drakeedu-my.sharepoint.com/personal/laney_guintard_drake_edu/Documents/Documents/"/>
    </mc:Choice>
  </mc:AlternateContent>
  <xr:revisionPtr revIDLastSave="0" documentId="8_{0F363CA0-FCBD-4DD8-B94F-AC896294ECFD}" xr6:coauthVersionLast="47" xr6:coauthVersionMax="47" xr10:uidLastSave="{00000000-0000-0000-0000-000000000000}"/>
  <bookViews>
    <workbookView xWindow="-120" yWindow="-120" windowWidth="29040" windowHeight="15720" xr2:uid="{00000000-000D-0000-FFFF-FFFF00000000}"/>
  </bookViews>
  <sheets>
    <sheet name="Table 1" sheetId="1" r:id="rId1"/>
    <sheet name="costs lookup" sheetId="3" r:id="rId2"/>
  </sheets>
  <definedNames>
    <definedName name="CampusSuitesFaSp">'costs lookup'!$M$9</definedName>
    <definedName name="JTermRB">'costs lookup'!$M$1</definedName>
    <definedName name="MealsPlus">'costs lookup'!$M$5</definedName>
    <definedName name="MealStandard">'costs lookup'!$M$4</definedName>
    <definedName name="_xlnm.Print_Area" localSheetId="0">'Table 1'!$A$1:$H$54</definedName>
    <definedName name="ResDouble">'costs lookup'!$M$2</definedName>
    <definedName name="ResSingle">'costs lookup'!$M$3</definedName>
    <definedName name="SumCampSuites">'costs lookup'!$M$8</definedName>
    <definedName name="SumDoubleRoom">'costs lookup'!$M$6</definedName>
    <definedName name="SumSingleRoom">'costs lookup'!$M$7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3" l="1"/>
  <c r="G9" i="3"/>
  <c r="G8" i="3"/>
  <c r="G7" i="3"/>
  <c r="H10" i="3"/>
  <c r="G15" i="3"/>
  <c r="H15" i="3" s="1"/>
  <c r="G13" i="3"/>
  <c r="H13" i="3" s="1"/>
  <c r="G14" i="3"/>
  <c r="H14" i="3" s="1"/>
  <c r="G12" i="3"/>
  <c r="H12" i="3" s="1"/>
  <c r="G11" i="3"/>
  <c r="H11" i="3" s="1"/>
  <c r="H12" i="1"/>
  <c r="H7" i="3"/>
  <c r="H8" i="3"/>
  <c r="H9" i="3"/>
  <c r="H6" i="3"/>
  <c r="G5" i="3"/>
  <c r="H5" i="3" s="1"/>
  <c r="G4" i="3"/>
  <c r="H4" i="3" s="1"/>
  <c r="G3" i="3"/>
  <c r="H3" i="3" s="1"/>
  <c r="G2" i="3"/>
  <c r="H2" i="3" s="1"/>
  <c r="G16" i="3" l="1"/>
  <c r="H16" i="3" s="1"/>
  <c r="H11" i="1"/>
  <c r="H10" i="1"/>
  <c r="D30" i="1" l="1"/>
  <c r="E22" i="1"/>
  <c r="E23" i="1" l="1"/>
  <c r="D13" i="1"/>
  <c r="E21" i="1" l="1"/>
  <c r="D24" i="1" l="1"/>
  <c r="D32" i="1" s="1"/>
  <c r="B32" i="1" s="1"/>
  <c r="C37" i="1" l="1"/>
  <c r="D37" i="1" s="1"/>
  <c r="C35" i="1"/>
  <c r="D35" i="1" s="1"/>
</calcChain>
</file>

<file path=xl/sharedStrings.xml><?xml version="1.0" encoding="utf-8"?>
<sst xmlns="http://schemas.openxmlformats.org/spreadsheetml/2006/main" count="79" uniqueCount="78">
  <si>
    <t>Financial Planning Worksheet, 2026-2027
Full-Time, Full Year Bright College Students</t>
  </si>
  <si>
    <r>
      <t xml:space="preserve">Your financial aid awards may be used to pay for both costs billed directly by Drake (direct costs) AND costs not billed by Drake (indirect costs). Direct costs include items such as tuition, fees, room, and board. Indirect costs include items such as transportation, supplies, and personal items. </t>
    </r>
    <r>
      <rPr>
        <b/>
        <sz val="12"/>
        <color theme="3"/>
        <rFont val="Calibri"/>
        <family val="2"/>
        <scheme val="minor"/>
      </rPr>
      <t xml:space="preserve">The direct costs listed below are based upon full-time enrollment in Bright College. </t>
    </r>
    <r>
      <rPr>
        <sz val="12"/>
        <color theme="3"/>
        <rFont val="Calibri"/>
        <family val="2"/>
        <scheme val="minor"/>
      </rPr>
      <t>Year 1 is based on enrollment is fall, J-term and spring. Year 2 is based on enrollment in summer, fall, J-term, and spring.</t>
    </r>
    <r>
      <rPr>
        <b/>
        <sz val="12"/>
        <color theme="3"/>
        <rFont val="Calibri"/>
        <family val="2"/>
        <scheme val="minor"/>
      </rPr>
      <t xml:space="preserve">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</si>
  <si>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DIRECT COSTS</t>
  </si>
  <si>
    <t>Billed Cost Item</t>
  </si>
  <si>
    <t>Select the Year You Started at Drake</t>
  </si>
  <si>
    <t>Amount</t>
  </si>
  <si>
    <t>Tuition (full–time; 12–18 credits per semester)</t>
  </si>
  <si>
    <t>Fees - NOT included here are fees associated with specific courses</t>
  </si>
  <si>
    <t>Housing &amp; Meal Plan Options (choose one----&gt;)</t>
  </si>
  <si>
    <t>Total Direct (Billed)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</si>
  <si>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</si>
  <si>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</si>
  <si>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</si>
  <si>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</si>
  <si>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</si>
  <si>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</si>
  <si>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</si>
  <si>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</si>
  <si>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</si>
  <si>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</si>
  <si>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</si>
  <si>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</si>
  <si>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Total Financial Aid</t>
  </si>
  <si>
    <t>YOUR OTHER RESOURCES</t>
  </si>
  <si>
    <t>Outside scholarships (please report these to Student Financial Planning)</t>
  </si>
  <si>
    <t>College Savings (include dollar amounts of 529 plans available for this academic year)</t>
  </si>
  <si>
    <t>Contributions from Income or other resources available for education</t>
  </si>
  <si>
    <t>Total Other Resources</t>
  </si>
  <si>
    <r>
      <t xml:space="preserve">"Gap" </t>
    </r>
    <r>
      <rPr>
        <b/>
        <sz val="14"/>
        <color theme="3"/>
        <rFont val="Calibri"/>
        <family val="2"/>
        <scheme val="minor"/>
      </rPr>
      <t>(Total Costs less Total Resources)</t>
    </r>
  </si>
  <si>
    <t>Gap Financing*</t>
  </si>
  <si>
    <t>Net Amount Needed</t>
  </si>
  <si>
    <t>Gross Amount to Borrow</t>
  </si>
  <si>
    <t>Federal Parent PLUS Loan (dependent students)</t>
  </si>
  <si>
    <t>OR</t>
  </si>
  <si>
    <t>Private Student Loans</t>
  </si>
  <si>
    <t>0% (Usually)</t>
  </si>
  <si>
    <t>*Parent PLUS Loans and Private Education Loans require credit approval.</t>
  </si>
  <si>
    <t>**New PLUS borrowers are subject to an annual borrowing limit of $20,000/student. If this does not meet your needs, you may apply for Private Student Loans instead of, or in addition to, the Parent PLUS Loan.</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</si>
  <si>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</si>
  <si>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</si>
  <si>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 Students may wish to bring funds (cash, check, or credit card) to purchase books and supplies prior to the start of the semester.</t>
  </si>
  <si>
    <t>Students should notify the Financial Aid Office of any outside scholarships they expect to receive. Outside scholarships are usually applied in total to the semester in which the funds are received, and account credit is entered only when the outside scholarship check has been received by Drake.</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</si>
  <si>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</si>
  <si>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t xml:space="preserve">The Drake University Office of Student Accounts offers payment plans. Visit </t>
    </r>
    <r>
      <rPr>
        <i/>
        <sz val="12"/>
        <color theme="3"/>
        <rFont val="Calibri"/>
        <family val="2"/>
        <scheme val="minor"/>
      </rPr>
      <t xml:space="preserve">drake.edu/accounts/paymentoptions </t>
    </r>
    <r>
      <rPr>
        <sz val="12"/>
        <color theme="3"/>
        <rFont val="Calibri"/>
        <family val="2"/>
        <scheme val="minor"/>
      </rPr>
      <t>for more detailed information on these plans.</t>
    </r>
  </si>
  <si>
    <r>
      <rPr>
        <b/>
        <sz val="14"/>
        <color theme="3"/>
        <rFont val="Calibri"/>
        <family val="2"/>
        <scheme val="minor"/>
      </rPr>
      <t xml:space="preserve">Financial Aid Office  </t>
    </r>
    <r>
      <rPr>
        <sz val="14"/>
        <color theme="3"/>
        <rFont val="Calibri"/>
        <family val="2"/>
        <scheme val="minor"/>
      </rPr>
      <t>2507 University Avenue, Des Moines, IA 50311-4505</t>
    </r>
  </si>
  <si>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</si>
  <si>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Cohort</t>
  </si>
  <si>
    <t>Tuition 2026-27</t>
  </si>
  <si>
    <t>Fees</t>
  </si>
  <si>
    <t>Food/Housing Options</t>
  </si>
  <si>
    <t>Year 1 Cost</t>
  </si>
  <si>
    <t>Year 2 Cost</t>
  </si>
  <si>
    <t>J-term room/board per day</t>
  </si>
  <si>
    <t>New Bright College (Year 1)</t>
  </si>
  <si>
    <t>Campus Shared Room with Any Standard Meal Plan</t>
  </si>
  <si>
    <t>Res Halls Double</t>
  </si>
  <si>
    <t>Cont Bright College (Year 2)</t>
  </si>
  <si>
    <t>Campus Shared Room with Unlimited Plus Meal Plan</t>
  </si>
  <si>
    <t>Res Halls Single</t>
  </si>
  <si>
    <t>Campus Single Room with Any Standard Meal Plan</t>
  </si>
  <si>
    <t>Meal Plan standard</t>
  </si>
  <si>
    <t>Campus Single Room with Unlimited Plus Meal Plan</t>
  </si>
  <si>
    <t>Meal Plan Plus</t>
  </si>
  <si>
    <t>Commuter (No Meal Plan)</t>
  </si>
  <si>
    <t>Summer room Double/day</t>
  </si>
  <si>
    <t>Commuter w/ 40 Block Plan</t>
  </si>
  <si>
    <t>Summer room single/day</t>
  </si>
  <si>
    <t>Commuter w/ 75 Block Plan</t>
  </si>
  <si>
    <t>Campus Suites summer</t>
  </si>
  <si>
    <t>Commuter w/ 125 Block Plan</t>
  </si>
  <si>
    <t>Campus Suites fall/spring</t>
  </si>
  <si>
    <t>Commuter w/ All Dining Plan</t>
  </si>
  <si>
    <t>Campus Suites @ Dogtown w/ Standard Meal Plan</t>
  </si>
  <si>
    <t>Campus Suites @ Dogtown w/ Unlimited PLUS Meal Plan</t>
  </si>
  <si>
    <t>Campus Suites @ Dogtown w/ Commuter 40 Block Plan</t>
  </si>
  <si>
    <t>Campus Suites @ Dogtown w/ Commuter 75 Block Plan</t>
  </si>
  <si>
    <t>Campus Suites @ Dogtown w/ Commuter 125 Block Plan</t>
  </si>
  <si>
    <t>Campus Suites @ Dogtown w/ Commuter All Dining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</si>
</sst>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0.000%"/>
    <numFmt numFmtId="166" formatCode="_(* #,##0_);_(* \(#,##0\);_(* &quot;-&quot;??_);_(@_)"/>
  </numFmts>
  <fonts count="15">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6"/>
      <color rgb="FFFF0000"/>
      <name val="Calibri"/>
      <family val="2"/>
      <scheme val="minor"/>
    </font>
    <font>
      <sz val="10"/>
      <color rgb="FF000000"/>
      <name val="Times New Roman"/>
      <family val="1"/>
    </font>
    <font>
      <u/>
      <sz val="10"/>
      <color theme="10"/>
      <name val="Times New Roman"/>
      <family val="1"/>
    </font>
    <font>
      <u/>
      <sz val="12"/>
      <color theme="1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48">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style="thin">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bottom style="medium">
        <color theme="4" tint="0.39997558519241921"/>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right style="medium">
        <color theme="4" tint="0.59999389629810485"/>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right style="thin">
        <color theme="4" tint="0.59999389629810485"/>
      </right>
      <top style="thin">
        <color theme="4" tint="0.59999389629810485"/>
      </top>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right style="medium">
        <color theme="4" tint="0.59999389629810485"/>
      </right>
      <top style="thin">
        <color indexed="64"/>
      </top>
      <bottom style="thin">
        <color indexed="64"/>
      </bottom>
      <diagonal/>
    </border>
    <border>
      <left style="thin">
        <color theme="4" tint="0.59999389629810485"/>
      </left>
      <right style="medium">
        <color theme="4" tint="0.59999389629810485"/>
      </right>
      <top style="thin">
        <color indexed="64"/>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style="thin">
        <color theme="4" tint="0.59999389629810485"/>
      </left>
      <right/>
      <top style="thin">
        <color theme="4" tint="0.59999389629810485"/>
      </top>
      <bottom style="medium">
        <color theme="4" tint="0.59999389629810485"/>
      </bottom>
      <diagonal/>
    </border>
    <border>
      <left/>
      <right/>
      <top style="thin">
        <color theme="4" tint="0.59999389629810485"/>
      </top>
      <bottom style="medium">
        <color theme="4" tint="0.59999389629810485"/>
      </bottom>
      <diagonal/>
    </border>
    <border>
      <left style="medium">
        <color theme="4" tint="0.59999389629810485"/>
      </left>
      <right/>
      <top style="thin">
        <color theme="4" tint="0.59999389629810485"/>
      </top>
      <bottom style="thin">
        <color theme="3" tint="0.79998168889431442"/>
      </bottom>
      <diagonal/>
    </border>
    <border>
      <left/>
      <right/>
      <top style="thin">
        <color theme="4" tint="0.59999389629810485"/>
      </top>
      <bottom style="thin">
        <color theme="3" tint="0.79998168889431442"/>
      </bottom>
      <diagonal/>
    </border>
    <border>
      <left/>
      <right style="thin">
        <color theme="4" tint="0.59999389629810485"/>
      </right>
      <top style="thin">
        <color theme="4" tint="0.59999389629810485"/>
      </top>
      <bottom style="thin">
        <color theme="3" tint="0.79998168889431442"/>
      </bottom>
      <diagonal/>
    </border>
    <border>
      <left/>
      <right style="thin">
        <color theme="4" tint="0.59999389629810485"/>
      </right>
      <top style="thin">
        <color theme="3" tint="0.79998168889431442"/>
      </top>
      <bottom style="medium">
        <color theme="3" tint="0.59999389629810485"/>
      </bottom>
      <diagonal/>
    </border>
    <border>
      <left/>
      <right/>
      <top style="thin">
        <color theme="3" tint="0.79998168889431442"/>
      </top>
      <bottom style="medium">
        <color theme="3" tint="0.59999389629810485"/>
      </bottom>
      <diagonal/>
    </border>
  </borders>
  <cellStyleXfs count="3">
    <xf numFmtId="0" fontId="0" fillId="0" borderId="0"/>
    <xf numFmtId="43" fontId="12" fillId="0" borderId="0" applyFont="0" applyFill="0" applyBorder="0" applyAlignment="0" applyProtection="0"/>
    <xf numFmtId="0" fontId="13" fillId="0" borderId="0" applyNumberFormat="0" applyFill="0" applyBorder="0" applyAlignment="0" applyProtection="0"/>
  </cellStyleXfs>
  <cellXfs count="144">
    <xf numFmtId="0" fontId="0" fillId="0" borderId="0" xfId="0" applyAlignment="1">
      <alignment horizontal="left" vertical="top"/>
    </xf>
    <xf numFmtId="164" fontId="7" fillId="3" borderId="1" xfId="0" applyNumberFormat="1" applyFont="1" applyFill="1" applyBorder="1" applyAlignment="1" applyProtection="1">
      <alignment vertical="center" wrapText="1"/>
      <protection locked="0"/>
    </xf>
    <xf numFmtId="0" fontId="1" fillId="0" borderId="0" xfId="0" applyFont="1" applyAlignment="1">
      <alignment horizontal="left" vertical="top"/>
    </xf>
    <xf numFmtId="0" fontId="9" fillId="0" borderId="28" xfId="0" applyFont="1" applyBorder="1" applyAlignment="1">
      <alignment horizontal="left" vertical="center" wrapText="1"/>
    </xf>
    <xf numFmtId="0" fontId="9" fillId="0" borderId="35" xfId="0" applyFont="1" applyBorder="1" applyAlignment="1">
      <alignment horizontal="left" vertical="center" wrapText="1"/>
    </xf>
    <xf numFmtId="0" fontId="7" fillId="4" borderId="13" xfId="0" applyFont="1" applyFill="1" applyBorder="1" applyAlignment="1">
      <alignment vertical="top" wrapText="1"/>
    </xf>
    <xf numFmtId="0" fontId="7" fillId="4" borderId="6" xfId="0" applyFont="1" applyFill="1" applyBorder="1" applyAlignment="1">
      <alignment vertical="top" wrapText="1"/>
    </xf>
    <xf numFmtId="6" fontId="7" fillId="4" borderId="36" xfId="0" applyNumberFormat="1" applyFont="1" applyFill="1" applyBorder="1" applyAlignment="1">
      <alignment vertical="center" wrapText="1"/>
    </xf>
    <xf numFmtId="6" fontId="7" fillId="4" borderId="37" xfId="0" applyNumberFormat="1" applyFont="1" applyFill="1" applyBorder="1" applyAlignment="1">
      <alignment vertical="center" wrapText="1"/>
    </xf>
    <xf numFmtId="0" fontId="1" fillId="0" borderId="0" xfId="0" applyFont="1" applyAlignment="1">
      <alignment horizontal="left" vertical="center"/>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7" fillId="0" borderId="0" xfId="0" applyFont="1" applyAlignment="1">
      <alignment horizontal="left" vertical="center"/>
    </xf>
    <xf numFmtId="0" fontId="5" fillId="0" borderId="24" xfId="0" applyFont="1" applyBorder="1" applyAlignment="1">
      <alignment vertical="center" wrapText="1"/>
    </xf>
    <xf numFmtId="0" fontId="5" fillId="2" borderId="21" xfId="0" applyFont="1" applyFill="1" applyBorder="1" applyAlignment="1">
      <alignment horizontal="left" vertical="center" wrapText="1"/>
    </xf>
    <xf numFmtId="0" fontId="9" fillId="2" borderId="0" xfId="0" applyFont="1" applyFill="1" applyAlignment="1">
      <alignment horizontal="left" vertical="center" wrapText="1"/>
    </xf>
    <xf numFmtId="0" fontId="7" fillId="0" borderId="28" xfId="0" applyFont="1" applyBorder="1" applyAlignment="1">
      <alignment horizontal="left" vertical="center" wrapText="1" indent="1"/>
    </xf>
    <xf numFmtId="10" fontId="7" fillId="0" borderId="1" xfId="0" applyNumberFormat="1" applyFont="1" applyBorder="1" applyAlignment="1">
      <alignment horizontal="center" vertical="center" wrapText="1"/>
    </xf>
    <xf numFmtId="6" fontId="7" fillId="0" borderId="1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4" borderId="22" xfId="0" applyFont="1" applyFill="1" applyBorder="1" applyAlignment="1">
      <alignment horizontal="left" vertical="top" wrapText="1" indent="1"/>
    </xf>
    <xf numFmtId="0" fontId="9" fillId="0" borderId="1" xfId="0" applyFont="1" applyBorder="1" applyAlignment="1">
      <alignment horizontal="center" vertical="center" wrapText="1"/>
    </xf>
    <xf numFmtId="0" fontId="9" fillId="2" borderId="0" xfId="0" applyFont="1" applyFill="1" applyAlignment="1">
      <alignment horizontal="center" vertical="center" wrapText="1"/>
    </xf>
    <xf numFmtId="0" fontId="12" fillId="0" borderId="0" xfId="0" applyFont="1" applyAlignment="1">
      <alignment horizontal="left" vertical="top"/>
    </xf>
    <xf numFmtId="164" fontId="7" fillId="0" borderId="38" xfId="0" applyNumberFormat="1" applyFont="1" applyBorder="1" applyAlignment="1">
      <alignment horizontal="right" vertical="center" wrapText="1"/>
    </xf>
    <xf numFmtId="0" fontId="14" fillId="0" borderId="23" xfId="2" applyFont="1" applyBorder="1" applyAlignment="1">
      <alignment horizontal="left" vertical="top" wrapText="1" indent="1"/>
    </xf>
    <xf numFmtId="0" fontId="0" fillId="5" borderId="0" xfId="0" applyFill="1" applyAlignment="1">
      <alignment horizontal="left" vertical="top"/>
    </xf>
    <xf numFmtId="166" fontId="0" fillId="5" borderId="0" xfId="1" applyNumberFormat="1" applyFont="1" applyFill="1" applyAlignment="1">
      <alignment horizontal="left" vertical="top"/>
    </xf>
    <xf numFmtId="166" fontId="0" fillId="5" borderId="0" xfId="0" applyNumberFormat="1" applyFill="1" applyAlignment="1">
      <alignment horizontal="left" vertical="top"/>
    </xf>
    <xf numFmtId="3" fontId="0" fillId="5" borderId="0" xfId="0" applyNumberFormat="1" applyFill="1" applyAlignment="1">
      <alignment horizontal="left" vertical="top"/>
    </xf>
    <xf numFmtId="0" fontId="12" fillId="5" borderId="0" xfId="0" applyFont="1" applyFill="1" applyAlignment="1">
      <alignment horizontal="left" vertical="top"/>
    </xf>
    <xf numFmtId="0" fontId="0" fillId="6" borderId="0" xfId="0" applyFill="1" applyAlignment="1">
      <alignment horizontal="left" vertical="top"/>
    </xf>
    <xf numFmtId="0" fontId="12" fillId="0" borderId="0" xfId="2" quotePrefix="1" applyFont="1" applyFill="1" applyAlignment="1">
      <alignment horizontal="left" vertical="top"/>
    </xf>
    <xf numFmtId="0" fontId="2" fillId="0" borderId="2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6" fontId="2" fillId="3" borderId="2" xfId="0" applyNumberFormat="1" applyFont="1" applyFill="1" applyBorder="1" applyAlignment="1" applyProtection="1">
      <alignment horizontal="right" vertical="top" wrapText="1"/>
      <protection locked="0"/>
    </xf>
    <xf numFmtId="0" fontId="2" fillId="3" borderId="3" xfId="0"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8" fillId="4" borderId="21"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7" fillId="4" borderId="30"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164" fontId="7" fillId="3" borderId="13" xfId="0" applyNumberFormat="1" applyFont="1" applyFill="1" applyBorder="1" applyAlignment="1" applyProtection="1">
      <alignment horizontal="right" vertical="center" wrapText="1"/>
      <protection locked="0"/>
    </xf>
    <xf numFmtId="164" fontId="7" fillId="3" borderId="14" xfId="0" applyNumberFormat="1" applyFont="1" applyFill="1" applyBorder="1" applyAlignment="1" applyProtection="1">
      <alignment horizontal="right" vertical="center" wrapText="1"/>
      <protection locked="0"/>
    </xf>
    <xf numFmtId="164" fontId="2" fillId="4" borderId="3" xfId="0" applyNumberFormat="1" applyFont="1" applyFill="1" applyBorder="1" applyAlignment="1">
      <alignment horizontal="right" vertical="center" wrapText="1"/>
    </xf>
    <xf numFmtId="164" fontId="2" fillId="4" borderId="4" xfId="0" applyNumberFormat="1" applyFont="1" applyFill="1" applyBorder="1" applyAlignment="1">
      <alignment horizontal="right" vertical="center" wrapText="1"/>
    </xf>
    <xf numFmtId="164" fontId="7" fillId="3" borderId="6" xfId="0" applyNumberFormat="1" applyFont="1" applyFill="1" applyBorder="1" applyAlignment="1" applyProtection="1">
      <alignment horizontal="right" vertical="center" wrapText="1"/>
      <protection locked="0"/>
    </xf>
    <xf numFmtId="164" fontId="7" fillId="3" borderId="31" xfId="0" applyNumberFormat="1" applyFont="1" applyFill="1" applyBorder="1" applyAlignment="1" applyProtection="1">
      <alignment horizontal="right" vertical="center" wrapText="1"/>
      <protection locked="0"/>
    </xf>
    <xf numFmtId="0" fontId="7" fillId="0" borderId="12" xfId="0" applyFont="1" applyBorder="1" applyAlignment="1">
      <alignment horizontal="left" vertical="center" wrapText="1" indent="1"/>
    </xf>
    <xf numFmtId="0" fontId="7" fillId="0" borderId="13" xfId="0" applyFont="1" applyBorder="1" applyAlignment="1">
      <alignment horizontal="left" vertical="center" wrapText="1" indent="1"/>
    </xf>
    <xf numFmtId="6" fontId="5" fillId="4" borderId="9" xfId="0" applyNumberFormat="1" applyFont="1" applyFill="1" applyBorder="1" applyAlignment="1">
      <alignment horizontal="right" vertical="center" wrapText="1"/>
    </xf>
    <xf numFmtId="6" fontId="5" fillId="4" borderId="25"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6" fontId="2" fillId="0" borderId="16" xfId="0" applyNumberFormat="1" applyFont="1" applyBorder="1" applyAlignment="1">
      <alignment horizontal="right" vertical="center" wrapText="1"/>
    </xf>
    <xf numFmtId="6" fontId="2" fillId="0" borderId="17" xfId="0" applyNumberFormat="1" applyFont="1" applyBorder="1" applyAlignment="1">
      <alignment horizontal="right" vertical="center" wrapText="1"/>
    </xf>
    <xf numFmtId="6" fontId="2" fillId="0" borderId="18" xfId="0" applyNumberFormat="1" applyFont="1" applyBorder="1" applyAlignment="1">
      <alignment horizontal="right" vertical="center" wrapText="1"/>
    </xf>
    <xf numFmtId="0" fontId="7" fillId="4" borderId="21" xfId="0" applyFont="1" applyFill="1" applyBorder="1" applyAlignment="1">
      <alignment horizontal="left" vertical="top"/>
    </xf>
    <xf numFmtId="0" fontId="7" fillId="4" borderId="0" xfId="0" applyFont="1" applyFill="1" applyAlignment="1">
      <alignment horizontal="left" vertical="top"/>
    </xf>
    <xf numFmtId="0" fontId="7" fillId="4" borderId="10" xfId="0" applyFont="1" applyFill="1" applyBorder="1" applyAlignment="1">
      <alignment horizontal="left" vertical="top"/>
    </xf>
    <xf numFmtId="0" fontId="1" fillId="0" borderId="21"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3" fillId="4" borderId="21" xfId="0" applyFont="1" applyFill="1" applyBorder="1" applyAlignment="1">
      <alignment horizontal="left" vertical="top"/>
    </xf>
    <xf numFmtId="0" fontId="3" fillId="4" borderId="0" xfId="0" applyFont="1" applyFill="1" applyAlignment="1">
      <alignment horizontal="left" vertical="top"/>
    </xf>
    <xf numFmtId="0" fontId="3" fillId="4" borderId="10" xfId="0" applyFont="1" applyFill="1" applyBorder="1" applyAlignment="1">
      <alignment horizontal="left" vertical="top"/>
    </xf>
    <xf numFmtId="165"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7" fillId="4" borderId="21" xfId="0" applyFont="1" applyFill="1" applyBorder="1" applyAlignment="1">
      <alignment horizontal="left" vertical="top" wrapText="1"/>
    </xf>
    <xf numFmtId="0" fontId="7" fillId="4" borderId="0" xfId="0" applyFont="1" applyFill="1" applyAlignment="1">
      <alignment horizontal="left" vertical="top" wrapText="1"/>
    </xf>
    <xf numFmtId="0" fontId="7" fillId="4" borderId="10" xfId="0" applyFont="1" applyFill="1" applyBorder="1" applyAlignment="1">
      <alignment horizontal="left" vertical="top" wrapText="1"/>
    </xf>
    <xf numFmtId="0" fontId="7" fillId="3" borderId="47" xfId="0" applyFont="1" applyFill="1" applyBorder="1" applyAlignment="1" applyProtection="1">
      <alignment horizontal="left" vertical="top" wrapText="1"/>
      <protection locked="0"/>
    </xf>
    <xf numFmtId="0" fontId="7" fillId="3" borderId="46" xfId="0" applyFont="1" applyFill="1" applyBorder="1" applyAlignment="1" applyProtection="1">
      <alignment horizontal="left" vertical="top" wrapText="1"/>
      <protection locked="0"/>
    </xf>
    <xf numFmtId="0" fontId="7" fillId="0" borderId="21"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center" vertical="center"/>
    </xf>
    <xf numFmtId="0" fontId="1" fillId="4" borderId="21" xfId="0" applyFont="1" applyFill="1" applyBorder="1" applyAlignment="1">
      <alignment horizontal="center" vertical="top"/>
    </xf>
    <xf numFmtId="0" fontId="1" fillId="4" borderId="0" xfId="0" applyFont="1" applyFill="1" applyAlignment="1">
      <alignment horizontal="center" vertical="top"/>
    </xf>
    <xf numFmtId="0" fontId="1" fillId="4" borderId="10" xfId="0" applyFont="1" applyFill="1" applyBorder="1" applyAlignment="1">
      <alignment horizontal="center" vertical="top"/>
    </xf>
    <xf numFmtId="0" fontId="7" fillId="0" borderId="41" xfId="0" applyFont="1" applyBorder="1" applyAlignment="1">
      <alignment horizontal="left" vertical="center" wrapText="1" indent="1"/>
    </xf>
    <xf numFmtId="0" fontId="7" fillId="0" borderId="42" xfId="0" applyFont="1" applyBorder="1" applyAlignment="1">
      <alignment horizontal="left" vertical="center" wrapText="1" inden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7" fillId="4" borderId="21"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0" xfId="0" applyFont="1" applyFill="1" applyBorder="1" applyAlignment="1">
      <alignment horizontal="center" vertical="center" wrapText="1"/>
    </xf>
    <xf numFmtId="0" fontId="7" fillId="4" borderId="21"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0" xfId="0" applyFont="1" applyFill="1" applyBorder="1" applyAlignment="1">
      <alignment horizontal="left" vertical="center" wrapText="1"/>
    </xf>
    <xf numFmtId="0" fontId="2" fillId="0" borderId="17" xfId="0" applyFont="1" applyBorder="1" applyAlignment="1">
      <alignment horizontal="right" vertical="center" wrapText="1"/>
    </xf>
    <xf numFmtId="0" fontId="2" fillId="0" borderId="18" xfId="0" applyFont="1" applyBorder="1" applyAlignment="1">
      <alignment horizontal="right" vertical="center" wrapText="1"/>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9" xfId="0" applyFont="1" applyBorder="1" applyAlignment="1">
      <alignment horizontal="center" vertical="center" wrapText="1"/>
    </xf>
    <xf numFmtId="0" fontId="5" fillId="4" borderId="19" xfId="0" applyFont="1" applyFill="1" applyBorder="1" applyAlignment="1">
      <alignment horizontal="center" wrapText="1"/>
    </xf>
    <xf numFmtId="0" fontId="5" fillId="4" borderId="5" xfId="0" applyFont="1" applyFill="1" applyBorder="1" applyAlignment="1">
      <alignment horizontal="center" wrapText="1"/>
    </xf>
    <xf numFmtId="0" fontId="5" fillId="4" borderId="20" xfId="0" applyFont="1" applyFill="1" applyBorder="1" applyAlignment="1">
      <alignment horizontal="center" wrapText="1"/>
    </xf>
    <xf numFmtId="0" fontId="5" fillId="4" borderId="21" xfId="0" applyFont="1" applyFill="1" applyBorder="1" applyAlignment="1">
      <alignment horizontal="center" wrapText="1"/>
    </xf>
    <xf numFmtId="0" fontId="5" fillId="4" borderId="0" xfId="0" applyFont="1" applyFill="1" applyAlignment="1">
      <alignment horizontal="center" wrapText="1"/>
    </xf>
    <xf numFmtId="0" fontId="5" fillId="4" borderId="10" xfId="0" applyFont="1" applyFill="1" applyBorder="1" applyAlignment="1">
      <alignment horizontal="center" wrapText="1"/>
    </xf>
    <xf numFmtId="0" fontId="6" fillId="4" borderId="21"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0" xfId="0" applyFont="1" applyFill="1" applyBorder="1" applyAlignment="1">
      <alignment horizontal="center" vertical="top"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3" fillId="2" borderId="1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7" fillId="3" borderId="13" xfId="0" applyFont="1" applyFill="1" applyBorder="1" applyAlignment="1" applyProtection="1">
      <alignment horizontal="left" vertical="top" wrapText="1"/>
      <protection locked="0"/>
    </xf>
    <xf numFmtId="0" fontId="3" fillId="0" borderId="7" xfId="0" applyFont="1" applyBorder="1" applyAlignment="1">
      <alignment horizontal="left" vertical="top" wrapText="1"/>
    </xf>
    <xf numFmtId="6" fontId="2" fillId="4" borderId="7" xfId="0" applyNumberFormat="1"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8" xfId="0" applyFont="1" applyFill="1" applyBorder="1" applyAlignment="1">
      <alignment horizontal="right" vertical="top" wrapText="1"/>
    </xf>
    <xf numFmtId="164" fontId="2" fillId="4" borderId="3" xfId="0" applyNumberFormat="1" applyFont="1" applyFill="1" applyBorder="1" applyAlignment="1">
      <alignment horizontal="right" vertical="top" wrapText="1"/>
    </xf>
    <xf numFmtId="164" fontId="2" fillId="4" borderId="4" xfId="0" applyNumberFormat="1" applyFont="1" applyFill="1" applyBorder="1" applyAlignment="1">
      <alignment horizontal="right" vertical="top" wrapText="1"/>
    </xf>
    <xf numFmtId="0" fontId="9" fillId="0" borderId="1" xfId="0" applyFont="1" applyBorder="1" applyAlignment="1">
      <alignment horizontal="right" vertical="center" wrapText="1"/>
    </xf>
    <xf numFmtId="164" fontId="7" fillId="0" borderId="1" xfId="0" applyNumberFormat="1" applyFont="1" applyBorder="1" applyAlignment="1">
      <alignment horizontal="right" vertical="center" wrapText="1"/>
    </xf>
    <xf numFmtId="0" fontId="7" fillId="4" borderId="43" xfId="0" applyFont="1" applyFill="1" applyBorder="1" applyAlignment="1">
      <alignment horizontal="left" vertical="top" wrapText="1" indent="1"/>
    </xf>
    <xf numFmtId="0" fontId="7" fillId="4" borderId="44" xfId="0" applyFont="1" applyFill="1" applyBorder="1" applyAlignment="1">
      <alignment horizontal="left" vertical="top" wrapText="1" indent="1"/>
    </xf>
    <xf numFmtId="0" fontId="7" fillId="4" borderId="45" xfId="0" applyFont="1" applyFill="1" applyBorder="1" applyAlignment="1">
      <alignment horizontal="left" vertical="top" wrapText="1" inden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1314450</xdr:colOff>
      <xdr:row>2</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ake.edu/residencelife/mealpl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tabSelected="1" zoomScaleNormal="100" workbookViewId="0">
      <selection activeCell="B9" sqref="B9:G9"/>
    </sheetView>
  </sheetViews>
  <sheetFormatPr defaultColWidth="9.33203125" defaultRowHeight="12.75"/>
  <cols>
    <col min="1" max="1" width="56" style="2" customWidth="1"/>
    <col min="2" max="2" width="21.83203125" style="2" customWidth="1"/>
    <col min="3" max="3" width="25.83203125" style="2" customWidth="1"/>
    <col min="4" max="4" width="10.1640625" style="2" customWidth="1"/>
    <col min="5" max="5" width="2.6640625" style="2" customWidth="1"/>
    <col min="6" max="6" width="2.83203125" style="2" customWidth="1"/>
    <col min="7" max="7" width="3.33203125" style="2" customWidth="1"/>
    <col min="8" max="8" width="12.33203125" style="2" customWidth="1"/>
    <col min="9" max="16384" width="9.33203125" style="2"/>
  </cols>
  <sheetData>
    <row r="1" spans="1:8" ht="18.75" customHeight="1">
      <c r="A1" s="114" t="s">
        <v>0</v>
      </c>
      <c r="B1" s="115"/>
      <c r="C1" s="115"/>
      <c r="D1" s="115"/>
      <c r="E1" s="115"/>
      <c r="F1" s="115"/>
      <c r="G1" s="115"/>
      <c r="H1" s="116"/>
    </row>
    <row r="2" spans="1:8" ht="30.75" customHeight="1">
      <c r="A2" s="117"/>
      <c r="B2" s="118"/>
      <c r="C2" s="118"/>
      <c r="D2" s="118"/>
      <c r="E2" s="118"/>
      <c r="F2" s="118"/>
      <c r="G2" s="118"/>
      <c r="H2" s="119"/>
    </row>
    <row r="3" spans="1:8" ht="13.5" customHeight="1">
      <c r="A3" s="120"/>
      <c r="B3" s="121"/>
      <c r="C3" s="121"/>
      <c r="D3" s="121"/>
      <c r="E3" s="121"/>
      <c r="F3" s="121"/>
      <c r="G3" s="121"/>
      <c r="H3" s="122"/>
    </row>
    <row r="4" spans="1:8" ht="21" customHeight="1">
      <c r="A4" s="105" t="s">
        <v>1</v>
      </c>
      <c r="B4" s="106"/>
      <c r="C4" s="106"/>
      <c r="D4" s="106"/>
      <c r="E4" s="106"/>
      <c r="F4" s="106"/>
      <c r="G4" s="106"/>
      <c r="H4" s="107"/>
    </row>
    <row r="5" spans="1:8" ht="21" customHeight="1">
      <c r="A5" s="105"/>
      <c r="B5" s="106"/>
      <c r="C5" s="106"/>
      <c r="D5" s="106"/>
      <c r="E5" s="106"/>
      <c r="F5" s="106"/>
      <c r="G5" s="106"/>
      <c r="H5" s="107"/>
    </row>
    <row r="6" spans="1:8" ht="44.25" customHeight="1">
      <c r="A6" s="105"/>
      <c r="B6" s="106"/>
      <c r="C6" s="106"/>
      <c r="D6" s="106"/>
      <c r="E6" s="106"/>
      <c r="F6" s="106"/>
      <c r="G6" s="106"/>
      <c r="H6" s="107"/>
    </row>
    <row r="7" spans="1:8" ht="9.9499999999999993" customHeight="1" thickBot="1">
      <c r="A7" s="123"/>
      <c r="B7" s="124"/>
      <c r="C7" s="124"/>
      <c r="D7" s="124"/>
      <c r="E7" s="124"/>
      <c r="F7" s="124"/>
      <c r="G7" s="124"/>
      <c r="H7" s="125"/>
    </row>
    <row r="8" spans="1:8" ht="18.75">
      <c r="A8" s="126" t="s">
        <v>2</v>
      </c>
      <c r="B8" s="127"/>
      <c r="C8" s="127"/>
      <c r="D8" s="127"/>
      <c r="E8" s="127"/>
      <c r="F8" s="127"/>
      <c r="G8" s="127"/>
      <c r="H8" s="128"/>
    </row>
    <row r="9" spans="1:8" ht="15.75" customHeight="1">
      <c r="A9" s="3" t="s">
        <v>3</v>
      </c>
      <c r="B9" s="129" t="s">
        <v>4</v>
      </c>
      <c r="C9" s="130"/>
      <c r="D9" s="130"/>
      <c r="E9" s="130"/>
      <c r="F9" s="130"/>
      <c r="G9" s="131"/>
      <c r="H9" s="4" t="s">
        <v>5</v>
      </c>
    </row>
    <row r="10" spans="1:8" ht="15.75" customHeight="1">
      <c r="A10" s="20" t="s">
        <v>6</v>
      </c>
      <c r="B10" s="132"/>
      <c r="C10" s="132"/>
      <c r="D10" s="5"/>
      <c r="E10" s="6"/>
      <c r="F10" s="6"/>
      <c r="G10" s="6"/>
      <c r="H10" s="7" t="str">
        <f>_xlfn.IFNA(VLOOKUP(B10,'costs lookup'!A:B,2,FALSE),"")</f>
        <v/>
      </c>
    </row>
    <row r="11" spans="1:8" ht="15.75" customHeight="1">
      <c r="A11" s="141" t="s">
        <v>7</v>
      </c>
      <c r="B11" s="142"/>
      <c r="C11" s="142"/>
      <c r="D11" s="142"/>
      <c r="E11" s="142"/>
      <c r="F11" s="142"/>
      <c r="G11" s="143"/>
      <c r="H11" s="8" t="str">
        <f>_xlfn.IFNA(VLOOKUP(B10,'costs lookup'!A:C,3,FALSE),"")</f>
        <v/>
      </c>
    </row>
    <row r="12" spans="1:8" ht="15.75" customHeight="1" thickBot="1">
      <c r="A12" s="25" t="s">
        <v>8</v>
      </c>
      <c r="B12" s="89"/>
      <c r="C12" s="89"/>
      <c r="D12" s="89"/>
      <c r="E12" s="89"/>
      <c r="F12" s="89"/>
      <c r="G12" s="90"/>
      <c r="H12" s="24" t="str">
        <f>_xlfn.IFNA(IF(B10="New Bright College (Year 1)",VLOOKUP(B12,'costs lookup'!F:G,2,FALSE),IF(B10="Cont Bright College (Year 2)",VLOOKUP(B12,'costs lookup'!F:H,3,FALSE),"")),"")</f>
        <v/>
      </c>
    </row>
    <row r="13" spans="1:8" ht="19.5" thickBot="1">
      <c r="A13" s="36" t="s">
        <v>9</v>
      </c>
      <c r="B13" s="133"/>
      <c r="C13" s="133"/>
      <c r="D13" s="134">
        <f>SUM(H10,H11,H12)</f>
        <v>0</v>
      </c>
      <c r="E13" s="135"/>
      <c r="F13" s="135"/>
      <c r="G13" s="135"/>
      <c r="H13" s="136"/>
    </row>
    <row r="14" spans="1:8" ht="9.9499999999999993" customHeight="1" thickBot="1">
      <c r="A14" s="33"/>
      <c r="B14" s="34"/>
      <c r="C14" s="34"/>
      <c r="D14" s="34"/>
      <c r="E14" s="34"/>
      <c r="F14" s="34"/>
      <c r="G14" s="34"/>
      <c r="H14" s="35"/>
    </row>
    <row r="15" spans="1:8" ht="18.75">
      <c r="A15" s="126" t="s">
        <v>10</v>
      </c>
      <c r="B15" s="127"/>
      <c r="C15" s="127"/>
      <c r="D15" s="127"/>
      <c r="E15" s="127"/>
      <c r="F15" s="127"/>
      <c r="G15" s="127"/>
      <c r="H15" s="128"/>
    </row>
    <row r="16" spans="1:8" ht="36" customHeight="1" thickBot="1">
      <c r="A16" s="91" t="s">
        <v>11</v>
      </c>
      <c r="B16" s="92"/>
      <c r="C16" s="92"/>
      <c r="D16" s="92"/>
      <c r="E16" s="92"/>
      <c r="F16" s="92"/>
      <c r="G16" s="92"/>
      <c r="H16" s="93"/>
    </row>
    <row r="17" spans="1:8" ht="19.5" thickBot="1">
      <c r="A17" s="36" t="s">
        <v>12</v>
      </c>
      <c r="B17" s="37"/>
      <c r="C17" s="37"/>
      <c r="D17" s="38"/>
      <c r="E17" s="39"/>
      <c r="F17" s="39"/>
      <c r="G17" s="39"/>
      <c r="H17" s="40"/>
    </row>
    <row r="18" spans="1:8" ht="9.9499999999999993" customHeight="1">
      <c r="A18" s="33"/>
      <c r="B18" s="34"/>
      <c r="C18" s="34"/>
      <c r="D18" s="34"/>
      <c r="E18" s="34"/>
      <c r="F18" s="34"/>
      <c r="G18" s="34"/>
      <c r="H18" s="35"/>
    </row>
    <row r="19" spans="1:8" s="9" customFormat="1" ht="18.75">
      <c r="A19" s="47" t="s">
        <v>13</v>
      </c>
      <c r="B19" s="48"/>
      <c r="C19" s="48"/>
      <c r="D19" s="48"/>
      <c r="E19" s="48"/>
      <c r="F19" s="48"/>
      <c r="G19" s="48"/>
      <c r="H19" s="49"/>
    </row>
    <row r="20" spans="1:8" s="9" customFormat="1" ht="15.75" customHeight="1">
      <c r="A20" s="10" t="s">
        <v>14</v>
      </c>
      <c r="B20" s="21" t="s">
        <v>15</v>
      </c>
      <c r="C20" s="94" t="s">
        <v>16</v>
      </c>
      <c r="D20" s="94"/>
      <c r="E20" s="139" t="s">
        <v>17</v>
      </c>
      <c r="F20" s="139"/>
      <c r="G20" s="139"/>
      <c r="H20" s="139"/>
    </row>
    <row r="21" spans="1:8" s="9" customFormat="1" ht="15.75">
      <c r="A21" s="11" t="s">
        <v>18</v>
      </c>
      <c r="B21" s="1"/>
      <c r="C21" s="75" t="s">
        <v>19</v>
      </c>
      <c r="D21" s="75"/>
      <c r="E21" s="140">
        <f>B21</f>
        <v>0</v>
      </c>
      <c r="F21" s="140"/>
      <c r="G21" s="140"/>
      <c r="H21" s="140"/>
    </row>
    <row r="22" spans="1:8" s="9" customFormat="1" ht="15.75">
      <c r="A22" s="11" t="s">
        <v>20</v>
      </c>
      <c r="B22" s="1"/>
      <c r="C22" s="74">
        <v>1.057E-2</v>
      </c>
      <c r="D22" s="74"/>
      <c r="E22" s="140">
        <f>B22*(1-C22)</f>
        <v>0</v>
      </c>
      <c r="F22" s="140"/>
      <c r="G22" s="140"/>
      <c r="H22" s="140"/>
    </row>
    <row r="23" spans="1:8" s="9" customFormat="1" ht="16.5" thickBot="1">
      <c r="A23" s="11" t="s">
        <v>21</v>
      </c>
      <c r="B23" s="1"/>
      <c r="C23" s="74">
        <v>1.057E-2</v>
      </c>
      <c r="D23" s="74"/>
      <c r="E23" s="140">
        <f>B23*(1-C23)</f>
        <v>0</v>
      </c>
      <c r="F23" s="140"/>
      <c r="G23" s="140"/>
      <c r="H23" s="140"/>
    </row>
    <row r="24" spans="1:8" ht="19.5" thickBot="1">
      <c r="A24" s="84" t="s">
        <v>22</v>
      </c>
      <c r="B24" s="85"/>
      <c r="C24" s="85"/>
      <c r="D24" s="137">
        <f>SUM(D21:H23)</f>
        <v>0</v>
      </c>
      <c r="E24" s="137"/>
      <c r="F24" s="137"/>
      <c r="G24" s="137"/>
      <c r="H24" s="138"/>
    </row>
    <row r="25" spans="1:8" ht="9.9499999999999993" customHeight="1">
      <c r="A25" s="33"/>
      <c r="B25" s="34"/>
      <c r="C25" s="34"/>
      <c r="D25" s="34"/>
      <c r="E25" s="34"/>
      <c r="F25" s="34"/>
      <c r="G25" s="34"/>
      <c r="H25" s="35"/>
    </row>
    <row r="26" spans="1:8" s="9" customFormat="1" ht="18.75">
      <c r="A26" s="47" t="s">
        <v>23</v>
      </c>
      <c r="B26" s="48"/>
      <c r="C26" s="48"/>
      <c r="D26" s="48"/>
      <c r="E26" s="48"/>
      <c r="F26" s="48"/>
      <c r="G26" s="48"/>
      <c r="H26" s="49"/>
    </row>
    <row r="27" spans="1:8" s="12" customFormat="1" ht="15.75" customHeight="1">
      <c r="A27" s="56" t="s">
        <v>24</v>
      </c>
      <c r="B27" s="57"/>
      <c r="C27" s="57"/>
      <c r="D27" s="50"/>
      <c r="E27" s="50"/>
      <c r="F27" s="50"/>
      <c r="G27" s="50"/>
      <c r="H27" s="51"/>
    </row>
    <row r="28" spans="1:8" s="12" customFormat="1" ht="15.75" customHeight="1">
      <c r="A28" s="56" t="s">
        <v>25</v>
      </c>
      <c r="B28" s="57"/>
      <c r="C28" s="57"/>
      <c r="D28" s="50"/>
      <c r="E28" s="50"/>
      <c r="F28" s="50"/>
      <c r="G28" s="50"/>
      <c r="H28" s="51"/>
    </row>
    <row r="29" spans="1:8" s="12" customFormat="1" ht="15.75" customHeight="1" thickBot="1">
      <c r="A29" s="98" t="s">
        <v>26</v>
      </c>
      <c r="B29" s="99"/>
      <c r="C29" s="99"/>
      <c r="D29" s="54"/>
      <c r="E29" s="54"/>
      <c r="F29" s="54"/>
      <c r="G29" s="54"/>
      <c r="H29" s="55"/>
    </row>
    <row r="30" spans="1:8" s="9" customFormat="1" ht="19.5" thickBot="1">
      <c r="A30" s="100" t="s">
        <v>27</v>
      </c>
      <c r="B30" s="101"/>
      <c r="C30" s="101"/>
      <c r="D30" s="52">
        <f>SUM(D27:H28,D29)</f>
        <v>0</v>
      </c>
      <c r="E30" s="52"/>
      <c r="F30" s="52"/>
      <c r="G30" s="52"/>
      <c r="H30" s="53"/>
    </row>
    <row r="31" spans="1:8" s="9" customFormat="1" ht="9.9499999999999993" customHeight="1" thickBot="1">
      <c r="A31" s="76"/>
      <c r="B31" s="77"/>
      <c r="C31" s="77"/>
      <c r="D31" s="77"/>
      <c r="E31" s="77"/>
      <c r="F31" s="77"/>
      <c r="G31" s="77"/>
      <c r="H31" s="78"/>
    </row>
    <row r="32" spans="1:8" s="9" customFormat="1" ht="21.75" customHeight="1" thickBot="1">
      <c r="A32" s="13" t="s">
        <v>28</v>
      </c>
      <c r="B32" s="82" t="str">
        <f>IF(D32&lt;0,"Overage: Reduce Your Loans!","")</f>
        <v/>
      </c>
      <c r="C32" s="83"/>
      <c r="D32" s="58">
        <f>D13+D17-D24-D30</f>
        <v>0</v>
      </c>
      <c r="E32" s="58"/>
      <c r="F32" s="58"/>
      <c r="G32" s="58"/>
      <c r="H32" s="59"/>
    </row>
    <row r="33" spans="1:8" s="9" customFormat="1" ht="9.9499999999999993" customHeight="1">
      <c r="A33" s="79"/>
      <c r="B33" s="80"/>
      <c r="C33" s="80"/>
      <c r="D33" s="80"/>
      <c r="E33" s="80"/>
      <c r="F33" s="80"/>
      <c r="G33" s="80"/>
      <c r="H33" s="81"/>
    </row>
    <row r="34" spans="1:8" s="9" customFormat="1" ht="21.75" thickBot="1">
      <c r="A34" s="14" t="s">
        <v>29</v>
      </c>
      <c r="B34" s="15" t="s">
        <v>16</v>
      </c>
      <c r="C34" s="22" t="s">
        <v>30</v>
      </c>
      <c r="D34" s="60" t="s">
        <v>31</v>
      </c>
      <c r="E34" s="60"/>
      <c r="F34" s="60"/>
      <c r="G34" s="60"/>
      <c r="H34" s="61"/>
    </row>
    <row r="35" spans="1:8" s="9" customFormat="1" ht="15" customHeight="1" thickBot="1">
      <c r="A35" s="16" t="s">
        <v>32</v>
      </c>
      <c r="B35" s="17">
        <v>4.2279999999999998E-2</v>
      </c>
      <c r="C35" s="18">
        <f>D32</f>
        <v>0</v>
      </c>
      <c r="D35" s="62">
        <f>IF(AND(B10="New Bright College (Year 1)",(C35/(1-B35)&gt;20000)),"20,000**",C35/(1-B35))</f>
        <v>0</v>
      </c>
      <c r="E35" s="63"/>
      <c r="F35" s="63"/>
      <c r="G35" s="63"/>
      <c r="H35" s="64"/>
    </row>
    <row r="36" spans="1:8" s="9" customFormat="1" ht="15" customHeight="1" thickBot="1">
      <c r="A36" s="110" t="s">
        <v>33</v>
      </c>
      <c r="B36" s="111"/>
      <c r="C36" s="111"/>
      <c r="D36" s="112"/>
      <c r="E36" s="112"/>
      <c r="F36" s="112"/>
      <c r="G36" s="112"/>
      <c r="H36" s="113"/>
    </row>
    <row r="37" spans="1:8" s="9" customFormat="1" ht="15" customHeight="1" thickBot="1">
      <c r="A37" s="16" t="s">
        <v>34</v>
      </c>
      <c r="B37" s="19" t="s">
        <v>35</v>
      </c>
      <c r="C37" s="18">
        <f>D32</f>
        <v>0</v>
      </c>
      <c r="D37" s="62">
        <f>C37</f>
        <v>0</v>
      </c>
      <c r="E37" s="108"/>
      <c r="F37" s="108"/>
      <c r="G37" s="108"/>
      <c r="H37" s="109"/>
    </row>
    <row r="38" spans="1:8" s="9" customFormat="1" ht="9.9499999999999993" customHeight="1">
      <c r="A38" s="102"/>
      <c r="B38" s="103"/>
      <c r="C38" s="103"/>
      <c r="D38" s="103"/>
      <c r="E38" s="103"/>
      <c r="F38" s="103"/>
      <c r="G38" s="103"/>
      <c r="H38" s="104"/>
    </row>
    <row r="39" spans="1:8" ht="15.75">
      <c r="A39" s="65" t="s">
        <v>36</v>
      </c>
      <c r="B39" s="66"/>
      <c r="C39" s="66"/>
      <c r="D39" s="66"/>
      <c r="E39" s="66"/>
      <c r="F39" s="66"/>
      <c r="G39" s="66"/>
      <c r="H39" s="67"/>
    </row>
    <row r="40" spans="1:8" ht="36.75" customHeight="1">
      <c r="A40" s="86" t="s">
        <v>37</v>
      </c>
      <c r="B40" s="87"/>
      <c r="C40" s="87"/>
      <c r="D40" s="87"/>
      <c r="E40" s="87"/>
      <c r="F40" s="87"/>
      <c r="G40" s="87"/>
      <c r="H40" s="88"/>
    </row>
    <row r="41" spans="1:8" ht="9.9499999999999993" customHeight="1">
      <c r="A41" s="68"/>
      <c r="B41" s="69"/>
      <c r="C41" s="69"/>
      <c r="D41" s="69"/>
      <c r="E41" s="69"/>
      <c r="F41" s="69"/>
      <c r="G41" s="69"/>
      <c r="H41" s="70"/>
    </row>
    <row r="42" spans="1:8" ht="18.75">
      <c r="A42" s="71" t="s">
        <v>38</v>
      </c>
      <c r="B42" s="72"/>
      <c r="C42" s="72"/>
      <c r="D42" s="72"/>
      <c r="E42" s="72"/>
      <c r="F42" s="72"/>
      <c r="G42" s="72"/>
      <c r="H42" s="73"/>
    </row>
    <row r="43" spans="1:8" s="9" customFormat="1" ht="39.950000000000003" customHeight="1">
      <c r="A43" s="105" t="s">
        <v>39</v>
      </c>
      <c r="B43" s="106"/>
      <c r="C43" s="106"/>
      <c r="D43" s="106"/>
      <c r="E43" s="106"/>
      <c r="F43" s="106"/>
      <c r="G43" s="106"/>
      <c r="H43" s="107"/>
    </row>
    <row r="44" spans="1:8" s="9" customFormat="1" ht="6.95" customHeight="1">
      <c r="A44" s="102"/>
      <c r="B44" s="103"/>
      <c r="C44" s="103"/>
      <c r="D44" s="103"/>
      <c r="E44" s="103"/>
      <c r="F44" s="103"/>
      <c r="G44" s="103"/>
      <c r="H44" s="104"/>
    </row>
    <row r="45" spans="1:8" s="9" customFormat="1" ht="45" customHeight="1">
      <c r="A45" s="105" t="s">
        <v>40</v>
      </c>
      <c r="B45" s="106"/>
      <c r="C45" s="106"/>
      <c r="D45" s="106"/>
      <c r="E45" s="106"/>
      <c r="F45" s="106"/>
      <c r="G45" s="106"/>
      <c r="H45" s="107"/>
    </row>
    <row r="46" spans="1:8" s="9" customFormat="1" ht="6.95" customHeight="1">
      <c r="A46" s="102"/>
      <c r="B46" s="103"/>
      <c r="C46" s="103"/>
      <c r="D46" s="103"/>
      <c r="E46" s="103"/>
      <c r="F46" s="103"/>
      <c r="G46" s="103"/>
      <c r="H46" s="104"/>
    </row>
    <row r="47" spans="1:8" s="9" customFormat="1" ht="45" customHeight="1">
      <c r="A47" s="105" t="s">
        <v>41</v>
      </c>
      <c r="B47" s="106"/>
      <c r="C47" s="106"/>
      <c r="D47" s="106"/>
      <c r="E47" s="106"/>
      <c r="F47" s="106"/>
      <c r="G47" s="106"/>
      <c r="H47" s="107"/>
    </row>
    <row r="48" spans="1:8" s="9" customFormat="1" ht="6.95" customHeight="1">
      <c r="A48" s="102"/>
      <c r="B48" s="103"/>
      <c r="C48" s="103"/>
      <c r="D48" s="103"/>
      <c r="E48" s="103"/>
      <c r="F48" s="103"/>
      <c r="G48" s="103"/>
      <c r="H48" s="104"/>
    </row>
    <row r="49" spans="1:8" s="9" customFormat="1" ht="60" customHeight="1">
      <c r="A49" s="105" t="s">
        <v>42</v>
      </c>
      <c r="B49" s="106"/>
      <c r="C49" s="106"/>
      <c r="D49" s="106"/>
      <c r="E49" s="106"/>
      <c r="F49" s="106"/>
      <c r="G49" s="106"/>
      <c r="H49" s="107"/>
    </row>
    <row r="50" spans="1:8" s="9" customFormat="1" ht="6.95" customHeight="1">
      <c r="A50" s="102"/>
      <c r="B50" s="103"/>
      <c r="C50" s="103"/>
      <c r="D50" s="103"/>
      <c r="E50" s="103"/>
      <c r="F50" s="103"/>
      <c r="G50" s="103"/>
      <c r="H50" s="104"/>
    </row>
    <row r="51" spans="1:8" s="9" customFormat="1" ht="30" customHeight="1">
      <c r="A51" s="105" t="s">
        <v>43</v>
      </c>
      <c r="B51" s="106"/>
      <c r="C51" s="106"/>
      <c r="D51" s="106"/>
      <c r="E51" s="106"/>
      <c r="F51" s="106"/>
      <c r="G51" s="106"/>
      <c r="H51" s="107"/>
    </row>
    <row r="52" spans="1:8" ht="9.9499999999999993" customHeight="1">
      <c r="A52" s="95"/>
      <c r="B52" s="96"/>
      <c r="C52" s="96"/>
      <c r="D52" s="96"/>
      <c r="E52" s="96"/>
      <c r="F52" s="96"/>
      <c r="G52" s="96"/>
      <c r="H52" s="97"/>
    </row>
    <row r="53" spans="1:8" s="9" customFormat="1" ht="23.25" customHeight="1">
      <c r="A53" s="41" t="s">
        <v>44</v>
      </c>
      <c r="B53" s="42"/>
      <c r="C53" s="42"/>
      <c r="D53" s="42"/>
      <c r="E53" s="42"/>
      <c r="F53" s="42"/>
      <c r="G53" s="42"/>
      <c r="H53" s="43"/>
    </row>
    <row r="54" spans="1:8" s="9" customFormat="1" ht="17.45" customHeight="1" thickBot="1">
      <c r="A54" s="44" t="s">
        <v>45</v>
      </c>
      <c r="B54" s="45"/>
      <c r="C54" s="45"/>
      <c r="D54" s="45"/>
      <c r="E54" s="45"/>
      <c r="F54" s="45"/>
      <c r="G54" s="45"/>
      <c r="H54" s="46"/>
    </row>
  </sheetData>
  <sheetProtection sheet="1"/>
  <mergeCells count="63">
    <mergeCell ref="A43:H43"/>
    <mergeCell ref="A44:H44"/>
    <mergeCell ref="B9:G9"/>
    <mergeCell ref="B10:C10"/>
    <mergeCell ref="A13:C13"/>
    <mergeCell ref="D13:H13"/>
    <mergeCell ref="D24:H24"/>
    <mergeCell ref="A18:H18"/>
    <mergeCell ref="A19:H19"/>
    <mergeCell ref="E20:H20"/>
    <mergeCell ref="E23:H23"/>
    <mergeCell ref="E22:H22"/>
    <mergeCell ref="E21:H21"/>
    <mergeCell ref="C23:D23"/>
    <mergeCell ref="A15:H15"/>
    <mergeCell ref="A11:G11"/>
    <mergeCell ref="A4:H6"/>
    <mergeCell ref="A1:H2"/>
    <mergeCell ref="A3:H3"/>
    <mergeCell ref="A7:H7"/>
    <mergeCell ref="A8:H8"/>
    <mergeCell ref="B12:G12"/>
    <mergeCell ref="A16:H16"/>
    <mergeCell ref="C20:D20"/>
    <mergeCell ref="A52:H52"/>
    <mergeCell ref="A29:C29"/>
    <mergeCell ref="A30:C30"/>
    <mergeCell ref="A38:H38"/>
    <mergeCell ref="A45:H45"/>
    <mergeCell ref="A47:H47"/>
    <mergeCell ref="A51:H51"/>
    <mergeCell ref="A49:H49"/>
    <mergeCell ref="A48:H48"/>
    <mergeCell ref="A50:H50"/>
    <mergeCell ref="A46:H46"/>
    <mergeCell ref="D37:H37"/>
    <mergeCell ref="A36:H36"/>
    <mergeCell ref="A41:H41"/>
    <mergeCell ref="A42:H42"/>
    <mergeCell ref="A25:H25"/>
    <mergeCell ref="C22:D22"/>
    <mergeCell ref="C21:D21"/>
    <mergeCell ref="A31:H31"/>
    <mergeCell ref="A33:H33"/>
    <mergeCell ref="B32:C32"/>
    <mergeCell ref="A24:C24"/>
    <mergeCell ref="A40:H40"/>
    <mergeCell ref="A14:H14"/>
    <mergeCell ref="A17:C17"/>
    <mergeCell ref="D17:H17"/>
    <mergeCell ref="A53:H53"/>
    <mergeCell ref="A54:H54"/>
    <mergeCell ref="A26:H26"/>
    <mergeCell ref="D27:H27"/>
    <mergeCell ref="D30:H30"/>
    <mergeCell ref="D28:H28"/>
    <mergeCell ref="D29:H29"/>
    <mergeCell ref="A27:C27"/>
    <mergeCell ref="A28:C28"/>
    <mergeCell ref="D32:H32"/>
    <mergeCell ref="D34:H34"/>
    <mergeCell ref="D35:H35"/>
    <mergeCell ref="A39:H39"/>
  </mergeCells>
  <hyperlinks>
    <hyperlink ref="A12" r:id="rId1" xr:uid="{A2E3BED3-BB1A-4287-9F68-8FDA5D5DCF83}"/>
  </hyperlinks>
  <printOptions horizontalCentered="1" verticalCentered="1"/>
  <pageMargins left="0.25" right="0.25" top="0.25" bottom="0.25" header="0.3" footer="0.3"/>
  <pageSetup scale="74" orientation="portrait" horizontalDpi="1200" verticalDpi="1200" r:id="rId2"/>
  <headerFooter differentFirst="1"/>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'costs lookup'!$A$2:$A$3</xm:f>
          </x14:formula1>
          <xm:sqref>B10:C10</xm:sqref>
        </x14:dataValidation>
        <x14:dataValidation type="list" allowBlank="1" showInputMessage="1" showErrorMessage="1" xr:uid="{00000000-0002-0000-0000-000000000000}">
          <x14:formula1>
            <xm:f>'costs lookup'!$F$2:$F$16</xm:f>
          </x14:formula1>
          <xm:sqref>B12:G12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workbookViewId="0">
      <selection activeCell="C11" sqref="C11"/>
    </sheetView>
  </sheetViews>
  <sheetFormatPr defaultRowHeight="12.75"/>
  <cols>
    <col min="1" max="1" width="26.33203125" bestFit="1" customWidth="1"/>
    <col min="2" max="2" width="16.33203125" bestFit="1" customWidth="1"/>
    <col min="4" max="4" width="12.33203125" bestFit="1" customWidth="1"/>
    <col min="6" max="6" width="53.83203125" bestFit="1" customWidth="1"/>
    <col min="7" max="8" width="11.33203125" bestFit="1" customWidth="1"/>
    <col min="12" max="12" width="25" bestFit="1" customWidth="1"/>
  </cols>
  <sheetData>
    <row r="1" spans="1:13">
      <c r="A1" t="s">
        <v>46</v>
      </c>
      <c r="B1" s="23" t="s">
        <v>47</v>
      </c>
      <c r="C1" t="s">
        <v>48</v>
      </c>
      <c r="F1" t="s">
        <v>49</v>
      </c>
      <c r="G1" t="s">
        <v>50</v>
      </c>
      <c r="H1" t="s">
        <v>51</v>
      </c>
      <c r="L1" s="26" t="s">
        <v>52</v>
      </c>
      <c r="M1" s="31">
        <v>86</v>
      </c>
    </row>
    <row r="2" spans="1:13">
      <c r="A2" s="23" t="s">
        <v>53</v>
      </c>
      <c r="B2">
        <v>19034</v>
      </c>
      <c r="C2" s="32">
        <v>610</v>
      </c>
      <c r="F2" s="23" t="s">
        <v>54</v>
      </c>
      <c r="G2" s="27">
        <f>ResDouble*2+MealStandard*2+JTermRB*21</f>
        <v>15322</v>
      </c>
      <c r="H2" s="28">
        <f>G2+SumDoubleRoom*46</f>
        <v>16978</v>
      </c>
      <c r="L2" s="26" t="s">
        <v>55</v>
      </c>
      <c r="M2" s="31">
        <v>3683</v>
      </c>
    </row>
    <row r="3" spans="1:13">
      <c r="A3" t="s">
        <v>56</v>
      </c>
      <c r="B3">
        <v>18480</v>
      </c>
      <c r="C3">
        <v>690</v>
      </c>
      <c r="F3" s="23" t="s">
        <v>57</v>
      </c>
      <c r="G3" s="29">
        <f>ResDouble*2+MealsPlus*2+JTermRB*21</f>
        <v>15758</v>
      </c>
      <c r="H3" s="28">
        <f>G3+SumDoubleRoom*46</f>
        <v>17414</v>
      </c>
      <c r="L3" s="26" t="s">
        <v>58</v>
      </c>
      <c r="M3" s="31">
        <v>5434</v>
      </c>
    </row>
    <row r="4" spans="1:13">
      <c r="F4" s="23" t="s">
        <v>59</v>
      </c>
      <c r="G4" s="26">
        <f>ResSingle*2+MealStandard*2+JTermRB*21</f>
        <v>18824</v>
      </c>
      <c r="H4" s="26">
        <f>G4+SumSingleRoom*46</f>
        <v>21308</v>
      </c>
      <c r="L4" s="26" t="s">
        <v>60</v>
      </c>
      <c r="M4" s="31">
        <v>3075</v>
      </c>
    </row>
    <row r="5" spans="1:13">
      <c r="F5" s="23" t="s">
        <v>61</v>
      </c>
      <c r="G5" s="26">
        <f>ResSingle*2+MealsPlus*2+JTermRB*21</f>
        <v>19260</v>
      </c>
      <c r="H5" s="26">
        <f>G5+SumSingleRoom*46</f>
        <v>21744</v>
      </c>
      <c r="L5" s="26" t="s">
        <v>62</v>
      </c>
      <c r="M5" s="31">
        <v>3293</v>
      </c>
    </row>
    <row r="6" spans="1:13">
      <c r="F6" t="s">
        <v>63</v>
      </c>
      <c r="G6" s="31">
        <v>0</v>
      </c>
      <c r="H6">
        <f>G6</f>
        <v>0</v>
      </c>
      <c r="L6" s="26" t="s">
        <v>64</v>
      </c>
      <c r="M6" s="31">
        <v>36</v>
      </c>
    </row>
    <row r="7" spans="1:13">
      <c r="F7" t="s">
        <v>65</v>
      </c>
      <c r="G7" s="31">
        <f>632*2</f>
        <v>1264</v>
      </c>
      <c r="H7">
        <f t="shared" ref="H7:H10" si="0">G7</f>
        <v>1264</v>
      </c>
      <c r="L7" s="26" t="s">
        <v>66</v>
      </c>
      <c r="M7" s="31">
        <v>54</v>
      </c>
    </row>
    <row r="8" spans="1:13">
      <c r="F8" t="s">
        <v>67</v>
      </c>
      <c r="G8" s="31">
        <f>790*2</f>
        <v>1580</v>
      </c>
      <c r="H8">
        <f t="shared" si="0"/>
        <v>1580</v>
      </c>
      <c r="L8" s="26" t="s">
        <v>68</v>
      </c>
      <c r="M8" s="31">
        <v>1829</v>
      </c>
    </row>
    <row r="9" spans="1:13">
      <c r="F9" t="s">
        <v>69</v>
      </c>
      <c r="G9" s="31">
        <f>914*2</f>
        <v>1828</v>
      </c>
      <c r="H9">
        <f t="shared" si="0"/>
        <v>1828</v>
      </c>
      <c r="L9" s="30" t="s">
        <v>70</v>
      </c>
      <c r="M9" s="31">
        <v>3919</v>
      </c>
    </row>
    <row r="10" spans="1:13">
      <c r="F10" t="s">
        <v>71</v>
      </c>
      <c r="G10" s="31">
        <f>272*2</f>
        <v>544</v>
      </c>
      <c r="H10">
        <f t="shared" si="0"/>
        <v>544</v>
      </c>
    </row>
    <row r="11" spans="1:13">
      <c r="F11" t="s">
        <v>72</v>
      </c>
      <c r="G11" s="26">
        <f>(CampusSuitesFaSp+MealStandard)*2</f>
        <v>13988</v>
      </c>
      <c r="H11" s="26">
        <f t="shared" ref="H11:H16" si="1">G11+SumCampSuites</f>
        <v>15817</v>
      </c>
    </row>
    <row r="12" spans="1:13">
      <c r="F12" t="s">
        <v>73</v>
      </c>
      <c r="G12" s="26">
        <f>(CampusSuitesFaSp+MealsPlus)*2</f>
        <v>14424</v>
      </c>
      <c r="H12" s="26">
        <f t="shared" si="1"/>
        <v>16253</v>
      </c>
    </row>
    <row r="13" spans="1:13">
      <c r="F13" t="s">
        <v>74</v>
      </c>
      <c r="G13" s="26">
        <f>CampusSuitesFaSp*2+G7</f>
        <v>9102</v>
      </c>
      <c r="H13" s="26">
        <f t="shared" si="1"/>
        <v>10931</v>
      </c>
    </row>
    <row r="14" spans="1:13">
      <c r="F14" t="s">
        <v>75</v>
      </c>
      <c r="G14" s="26">
        <f>CampusSuitesFaSp*2+G8</f>
        <v>9418</v>
      </c>
      <c r="H14" s="26">
        <f t="shared" si="1"/>
        <v>11247</v>
      </c>
    </row>
    <row r="15" spans="1:13">
      <c r="F15" t="s">
        <v>76</v>
      </c>
      <c r="G15" s="26">
        <f>CampusSuitesFaSp*2+G9</f>
        <v>9666</v>
      </c>
      <c r="H15" s="26">
        <f t="shared" si="1"/>
        <v>11495</v>
      </c>
    </row>
    <row r="16" spans="1:13">
      <c r="F16" t="s">
        <v>77</v>
      </c>
      <c r="G16" s="26">
        <f>CampusSuitesFaSp*2+G10</f>
        <v>8382</v>
      </c>
      <c r="H16" s="26">
        <f t="shared" si="1"/>
        <v>10211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0edc2a-e7be-41da-b133-bf3a2dc83cbe" xsi:nil="true"/>
    <lcf76f155ced4ddcb4097134ff3c332f xmlns="f6b63173-69ab-4fae-adac-1acb47fa7a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ssignedto_x003a_ xmlns="f6b63173-69ab-4fae-adac-1acb47fa7a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3" ma:contentTypeDescription="Create a new document." ma:contentTypeScope="" ma:versionID="765a466518cbcf3a7c377931ea1c3db2">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3e22169f934121083fd94829754ac987"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6A3A0-6663-49BA-A7E0-656C683B3B18}"/>
</file>

<file path=customXml/itemProps2.xml><?xml version="1.0" encoding="utf-8"?>
<ds:datastoreItem xmlns:ds="http://schemas.openxmlformats.org/officeDocument/2006/customXml" ds:itemID="{ED616A83-1F06-455D-AFC3-12748579560C}"/>
</file>

<file path=customXml/itemProps3.xml><?xml version="1.0" encoding="utf-8"?>
<ds:datastoreItem xmlns:ds="http://schemas.openxmlformats.org/officeDocument/2006/customXml" ds:itemID="{ECD5C630-8172-4563-9DB3-CE9E8D4DCD75}"/>
</file>

<file path=docMetadata/LabelInfo.xml><?xml version="1.0" encoding="utf-8"?>
<clbl:labelList xmlns:clbl="http://schemas.microsoft.com/office/2020/mipLabelMetadata">
  <clbl:label id="{6f028129-009c-4b33-b633-bbfc58bbd960}" enabled="0" method="" siteId="{6f028129-009c-4b33-b633-bbfc58bbd96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
  <cp:revision/>
  <dcterms:created xsi:type="dcterms:W3CDTF">2019-02-06T21:27:02Z</dcterms:created>
  <dcterms:modified xsi:type="dcterms:W3CDTF">2026-06-24T20:09:09Z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