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rakeedu.sharepoint.com/sites/dept-studentFinancialPlanning/Shared Documents/General/Forms/2025-26/"/>
    </mc:Choice>
  </mc:AlternateContent>
  <xr:revisionPtr revIDLastSave="82" documentId="8_{9A65C1F8-D6A9-4910-8CBD-1A19C48E9F01}" xr6:coauthVersionLast="47" xr6:coauthVersionMax="47" xr10:uidLastSave="{ACFC3A37-E768-490B-A3B7-D0548C16BDA2}"/>
  <bookViews>
    <workbookView xWindow="-120" yWindow="-120" windowWidth="29040" windowHeight="15720" xr2:uid="{00000000-000D-0000-FFFF-FFFF00000000}"/>
  </bookViews>
  <sheets>
    <sheet name="Table 1" sheetId="1" r:id="rId1"/>
    <sheet name="costs lookup" sheetId="3" state="hidden" r:id="rId2"/>
  </sheets>
  <definedNames>
    <definedName name="CampusSuitesFaSp">'costs lookup'!$M$9</definedName>
    <definedName name="JTermRB">'costs lookup'!$M$1</definedName>
    <definedName name="MealsPlus">'costs lookup'!$M$5</definedName>
    <definedName name="MealStandard">'costs lookup'!$M$4</definedName>
    <definedName name="_xlnm.Print_Area" localSheetId="0">'Table 1'!$A$1:$H$53</definedName>
    <definedName name="ResDouble">'costs lookup'!$M$2</definedName>
    <definedName name="ResSingle">'costs lookup'!$M$3</definedName>
    <definedName name="SumCampSuites">'costs lookup'!$M$8</definedName>
    <definedName name="SumDoubleRoom">'costs lookup'!$M$6</definedName>
    <definedName name="SumSingleRoom">'costs lookup'!$M$7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H10" i="3" s="1"/>
  <c r="G9" i="3"/>
  <c r="G15" i="3" s="1"/>
  <c r="H15" i="3" s="1"/>
  <c r="G8" i="3"/>
  <c r="G7" i="3"/>
  <c r="G13" i="3" s="1"/>
  <c r="H13" i="3" s="1"/>
  <c r="G14" i="3"/>
  <c r="H14" i="3" s="1"/>
  <c r="G12" i="3"/>
  <c r="H12" i="3" s="1"/>
  <c r="G11" i="3"/>
  <c r="H11" i="3" s="1"/>
  <c r="H12" i="1"/>
  <c r="H7" i="3"/>
  <c r="H8" i="3"/>
  <c r="H9" i="3"/>
  <c r="H6" i="3"/>
  <c r="G5" i="3"/>
  <c r="H5" i="3" s="1"/>
  <c r="G4" i="3"/>
  <c r="H4" i="3" s="1"/>
  <c r="G3" i="3"/>
  <c r="H3" i="3" s="1"/>
  <c r="G2" i="3"/>
  <c r="H2" i="3" s="1"/>
  <c r="G16" i="3" l="1"/>
  <c r="H16" i="3" s="1"/>
  <c r="H11" i="1"/>
  <c r="H10" i="1"/>
  <c r="D30" i="1" l="1"/>
  <c r="E22" i="1"/>
  <c r="E23" i="1" l="1"/>
  <c r="D13" i="1"/>
  <c r="E21" i="1" l="1"/>
  <c r="D24" i="1" l="1"/>
  <c r="D32" i="1" s="1"/>
  <c r="B32" i="1" s="1"/>
  <c r="C37" i="1" l="1"/>
  <c r="D37" i="1" s="1"/>
  <c r="C35" i="1"/>
  <c r="D35" i="1" s="1"/>
</calcChain>
</file>

<file path=xl/sharedStrings.xml><?xml version="1.0" encoding="utf-8"?>
<sst xmlns="http://schemas.openxmlformats.org/spreadsheetml/2006/main" count="78" uniqueCount="77">
  <si>
    <t>MY DIRECT COSTS</t>
  </si>
  <si>
    <t>Billed Cost Item</t>
  </si>
  <si>
    <t>Select the Year You Started at Drake</t>
  </si>
  <si>
    <t>Amount</t>
  </si>
  <si>
    <t>Tuition (full–time; 12–18 credits per semester)</t>
  </si>
  <si>
    <t>Total Direct (Billed)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</si>
  <si>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</si>
  <si>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</si>
  <si>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</si>
  <si>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</si>
  <si>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</si>
  <si>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</si>
  <si>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</si>
  <si>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</si>
  <si>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</si>
  <si>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</si>
  <si>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</si>
  <si>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</si>
  <si>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Total Financial Aid</t>
  </si>
  <si>
    <t>YOUR OTHER RESOURCES</t>
  </si>
  <si>
    <t>Outside scholarships (please report these to Student Financial Planning)</t>
  </si>
  <si>
    <t>College Savings (include dollar amounts of 529 plans available for this academic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</si>
  <si>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</si>
  <si>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</si>
  <si>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</si>
  <si>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</si>
  <si>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</si>
  <si>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</si>
  <si>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Parent PLUS Loan (dependent students)</t>
  </si>
  <si>
    <t>OR</t>
  </si>
  <si>
    <t>Private Student Loans</t>
  </si>
  <si>
    <t>0% (Usually)</t>
  </si>
  <si>
    <t>*Parent PLUS Loans and Private Education Loans require credit approval.</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</si>
  <si>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</si>
  <si>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</si>
  <si>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may wish to bring funds (cash, check, or credit card) to purchase books and supplies prior to the start of the semester.</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</si>
  <si>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</si>
  <si>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 </t>
    </r>
    <r>
      <rPr>
        <sz val="12"/>
        <color theme="3"/>
        <rFont val="Calibri"/>
        <family val="2"/>
        <scheme val="minor"/>
      </rPr>
      <t>for more detailed information on these plans.</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</si>
  <si>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</si>
  <si>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Cohort</t>
  </si>
  <si>
    <t>Fees</t>
  </si>
  <si>
    <t>Food/Housing Options</t>
  </si>
  <si>
    <t>Commuter (No Meal Plan)</t>
  </si>
  <si>
    <t>Commuter w/ 40 Block Plan</t>
  </si>
  <si>
    <t>Commuter w/ 75 Block Plan</t>
  </si>
  <si>
    <t>Commuter w/ 125 Block Plan</t>
  </si>
  <si>
    <t>Commuter w/ All Dining Plan</t>
  </si>
  <si>
    <t>Fees - NOT included here are fees associated with specific courses</t>
  </si>
  <si>
    <t>Campus Suites @ Dogtown w/ Standard Meal Plan</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</si>
  <si>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</si>
  <si>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</si>
  <si>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</si>
  <si>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</si>
  <si>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</si>
  <si>
    <r>
      <rPr>
        <b/>
        <sz val="14"/>
        <color theme="3"/>
        <rFont val="Calibri"/>
        <family val="2"/>
        <scheme val="minor"/>
      </rPr>
      <t xml:space="preserve">Financial Aid Office  </t>
    </r>
    <r>
      <rPr>
        <sz val="14"/>
        <color theme="3"/>
        <rFont val="Calibri"/>
        <family val="2"/>
        <scheme val="minor"/>
      </rPr>
      <t>2507 University Avenue, Des Moines, IA 50311-4505</t>
    </r>
  </si>
  <si>
    <t>Students should notify the Financial Aid Office of any outside scholarships they expect to receive. Outside scholarships are usually applied in total to the semester in which the funds are received, and account credit is entered only when the outside scholarship check has been received by Drake.</t>
  </si>
  <si>
    <t>New Bright College (Year 1)</t>
  </si>
  <si>
    <t>Cont Bright College (Year 2)</t>
  </si>
  <si>
    <t>J-term room/board per day</t>
  </si>
  <si>
    <t>Res Halls Double</t>
  </si>
  <si>
    <t>Res Halls Single</t>
  </si>
  <si>
    <t>Meal Plan standard</t>
  </si>
  <si>
    <t>Meal Plan Plus</t>
  </si>
  <si>
    <t>Summer room Double/day</t>
  </si>
  <si>
    <t>Summer room single/day</t>
  </si>
  <si>
    <t>Campus Suites summer</t>
  </si>
  <si>
    <t>Year 1 Cost</t>
  </si>
  <si>
    <t>Year 2 Cost</t>
  </si>
  <si>
    <t>Campus Shared Room with Any Standard Meal Plan</t>
  </si>
  <si>
    <t>Campus Shared Room with Unlimited Plus Meal Plan</t>
  </si>
  <si>
    <t>Campus Single Room with Any Standard Meal Plan</t>
  </si>
  <si>
    <t>Campus Single Room with Unlimited Plus Meal Plan</t>
  </si>
  <si>
    <t>Housing &amp; Meal Plan Options (choose one----&gt;)</t>
  </si>
  <si>
    <t>Tuition 2024-25</t>
  </si>
  <si>
    <t>Campus Suites fall/spring</t>
  </si>
  <si>
    <r>
      <t xml:space="preserve">Your financial aid awards may be used to pay for both costs billed directly by Drake (direct costs) AND costs not billed by Drake (indirect costs). Direct costs include items such as tuition, fees, room, and board. Indirect costs include items such as transportation, supplies, and personal items. </t>
    </r>
    <r>
      <rPr>
        <b/>
        <sz val="12"/>
        <color theme="3"/>
        <rFont val="Calibri"/>
        <family val="2"/>
        <scheme val="minor"/>
      </rPr>
      <t xml:space="preserve">The direct costs listed below are based upon full-time enrollment in Bright College. </t>
    </r>
    <r>
      <rPr>
        <sz val="12"/>
        <color theme="3"/>
        <rFont val="Calibri"/>
        <family val="2"/>
        <scheme val="minor"/>
      </rPr>
      <t>Year 1 is based on enrollment is fall, J-term and spring. Year 2 is based on enrollment in summer, fall, J-term, and spring.</t>
    </r>
    <r>
      <rPr>
        <b/>
        <sz val="12"/>
        <color theme="3"/>
        <rFont val="Calibri"/>
        <family val="2"/>
        <scheme val="minor"/>
      </rPr>
      <t xml:space="preserve">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</si>
  <si>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Financial Planning Worksheet, 2025-2026
Full-Time, Full Year Bright College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</si>
</sst>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
    <numFmt numFmtId="166" formatCode="_(* #,##0_);_(* \(#,##0\);_(* &quot;-&quot;??_);_(@_)"/>
  </numFmts>
  <fonts count="15"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8">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right style="medium">
        <color theme="4" tint="0.59999389629810485"/>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style="thin">
        <color theme="4" tint="0.59999389629810485"/>
      </right>
      <top style="thin">
        <color theme="4" tint="0.59999389629810485"/>
      </top>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style="medium">
        <color theme="4" tint="0.59999389629810485"/>
      </left>
      <right/>
      <top style="thin">
        <color theme="4" tint="0.59999389629810485"/>
      </top>
      <bottom style="thin">
        <color theme="3" tint="0.79998168889431442"/>
      </bottom>
      <diagonal/>
    </border>
    <border>
      <left/>
      <right/>
      <top style="thin">
        <color theme="4" tint="0.59999389629810485"/>
      </top>
      <bottom style="thin">
        <color theme="3" tint="0.79998168889431442"/>
      </bottom>
      <diagonal/>
    </border>
    <border>
      <left/>
      <right style="thin">
        <color theme="4" tint="0.59999389629810485"/>
      </right>
      <top style="thin">
        <color theme="4" tint="0.59999389629810485"/>
      </top>
      <bottom style="thin">
        <color theme="3" tint="0.79998168889431442"/>
      </bottom>
      <diagonal/>
    </border>
    <border>
      <left/>
      <right style="thin">
        <color theme="4" tint="0.59999389629810485"/>
      </right>
      <top style="thin">
        <color theme="3" tint="0.79998168889431442"/>
      </top>
      <bottom style="medium">
        <color theme="3" tint="0.59999389629810485"/>
      </bottom>
      <diagonal/>
    </border>
    <border>
      <left/>
      <right/>
      <top style="thin">
        <color theme="3" tint="0.79998168889431442"/>
      </top>
      <bottom style="medium">
        <color theme="3" tint="0.59999389629810485"/>
      </bottom>
      <diagonal/>
    </border>
  </borders>
  <cellStyleXfs count="3">
    <xf numFmtId="0" fontId="0" fillId="0" borderId="0"/>
    <xf numFmtId="43" fontId="12" fillId="0" borderId="0" applyFont="0" applyFill="0" applyBorder="0" applyAlignment="0" applyProtection="0"/>
    <xf numFmtId="0" fontId="13" fillId="0" borderId="0" applyNumberFormat="0" applyFill="0" applyBorder="0" applyAlignment="0" applyProtection="0"/>
  </cellStyleXfs>
  <cellXfs count="139">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0" fontId="1" fillId="0" borderId="0" xfId="0" applyFont="1" applyAlignment="1">
      <alignment horizontal="left" vertical="top"/>
    </xf>
    <xf numFmtId="0" fontId="9" fillId="0" borderId="28" xfId="0" applyFont="1" applyBorder="1" applyAlignment="1">
      <alignment horizontal="left" vertical="center" wrapText="1"/>
    </xf>
    <xf numFmtId="0" fontId="9" fillId="0" borderId="35" xfId="0" applyFont="1" applyBorder="1" applyAlignment="1">
      <alignment horizontal="left" vertical="center" wrapText="1"/>
    </xf>
    <xf numFmtId="0" fontId="7" fillId="4" borderId="13" xfId="0" applyFont="1" applyFill="1" applyBorder="1" applyAlignment="1">
      <alignment vertical="top" wrapText="1"/>
    </xf>
    <xf numFmtId="0" fontId="7" fillId="4" borderId="6" xfId="0" applyFont="1" applyFill="1" applyBorder="1" applyAlignment="1">
      <alignment vertical="top" wrapText="1"/>
    </xf>
    <xf numFmtId="6" fontId="7" fillId="4" borderId="36" xfId="0" applyNumberFormat="1" applyFont="1" applyFill="1" applyBorder="1" applyAlignment="1">
      <alignment vertical="center" wrapText="1"/>
    </xf>
    <xf numFmtId="6" fontId="7" fillId="4" borderId="37" xfId="0" applyNumberFormat="1" applyFont="1" applyFill="1" applyBorder="1" applyAlignment="1">
      <alignment vertical="center" wrapText="1"/>
    </xf>
    <xf numFmtId="0" fontId="1" fillId="0" borderId="0" xfId="0" applyFont="1" applyAlignment="1">
      <alignment horizontal="left" vertical="center"/>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7" fillId="0" borderId="0" xfId="0" applyFont="1" applyAlignment="1">
      <alignment horizontal="left" vertical="center"/>
    </xf>
    <xf numFmtId="0" fontId="5" fillId="0" borderId="24" xfId="0" applyFont="1" applyBorder="1" applyAlignment="1">
      <alignment vertical="center" wrapText="1"/>
    </xf>
    <xf numFmtId="0" fontId="5" fillId="2" borderId="21"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8"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4" borderId="22" xfId="0" applyFont="1" applyFill="1" applyBorder="1" applyAlignment="1">
      <alignment horizontal="left" vertical="top" wrapText="1" indent="1"/>
    </xf>
    <xf numFmtId="0" fontId="9" fillId="0" borderId="1" xfId="0" applyFont="1" applyBorder="1" applyAlignment="1">
      <alignment horizontal="center" vertical="center" wrapText="1"/>
    </xf>
    <xf numFmtId="0" fontId="9" fillId="2" borderId="0" xfId="0" applyFont="1" applyFill="1" applyAlignment="1">
      <alignment horizontal="center" vertical="center" wrapText="1"/>
    </xf>
    <xf numFmtId="0" fontId="12" fillId="0" borderId="0" xfId="0" applyFont="1" applyAlignment="1">
      <alignment horizontal="left" vertical="top"/>
    </xf>
    <xf numFmtId="164" fontId="7" fillId="0" borderId="38" xfId="0" applyNumberFormat="1" applyFont="1" applyBorder="1" applyAlignment="1">
      <alignment horizontal="right" vertical="center" wrapText="1"/>
    </xf>
    <xf numFmtId="0" fontId="14" fillId="0" borderId="23" xfId="2" applyFont="1" applyBorder="1" applyAlignment="1">
      <alignment horizontal="left" vertical="top" wrapText="1" indent="1"/>
    </xf>
    <xf numFmtId="0" fontId="0" fillId="5" borderId="0" xfId="0" applyFill="1" applyAlignment="1">
      <alignment horizontal="left" vertical="top"/>
    </xf>
    <xf numFmtId="166" fontId="0" fillId="5" borderId="0" xfId="1" applyNumberFormat="1" applyFont="1" applyFill="1" applyAlignment="1">
      <alignment horizontal="left" vertical="top"/>
    </xf>
    <xf numFmtId="166" fontId="0" fillId="5" borderId="0" xfId="0" applyNumberFormat="1" applyFill="1" applyAlignment="1">
      <alignment horizontal="left" vertical="top"/>
    </xf>
    <xf numFmtId="3" fontId="0" fillId="5" borderId="0" xfId="0" applyNumberFormat="1" applyFill="1" applyAlignment="1">
      <alignment horizontal="left" vertical="top"/>
    </xf>
    <xf numFmtId="0" fontId="12" fillId="5" borderId="0" xfId="0" applyFont="1" applyFill="1" applyAlignment="1">
      <alignment horizontal="left" vertical="top"/>
    </xf>
    <xf numFmtId="0" fontId="7" fillId="4" borderId="21"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0"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0" xfId="0" applyFont="1" applyFill="1" applyBorder="1" applyAlignment="1">
      <alignment horizontal="center"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7" fillId="3" borderId="13" xfId="0" applyFont="1" applyFill="1" applyBorder="1" applyAlignment="1" applyProtection="1">
      <alignment horizontal="left" vertical="top" wrapText="1"/>
      <protection locked="0"/>
    </xf>
    <xf numFmtId="0" fontId="3" fillId="0" borderId="39" xfId="0" applyFont="1" applyBorder="1" applyAlignment="1">
      <alignment horizontal="left" vertical="top" wrapText="1"/>
    </xf>
    <xf numFmtId="0" fontId="3" fillId="0" borderId="7" xfId="0" applyFont="1" applyBorder="1" applyAlignment="1">
      <alignment horizontal="left" vertical="top" wrapText="1"/>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3" xfId="0" applyNumberFormat="1"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9"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165" fontId="7" fillId="0" borderId="1" xfId="0" applyNumberFormat="1" applyFont="1" applyBorder="1" applyAlignment="1">
      <alignment horizontal="center" vertical="center"/>
    </xf>
    <xf numFmtId="0" fontId="3" fillId="2" borderId="1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7" fillId="4" borderId="43" xfId="0" applyFont="1" applyFill="1" applyBorder="1" applyAlignment="1">
      <alignment horizontal="left" vertical="top" wrapText="1" indent="1"/>
    </xf>
    <xf numFmtId="0" fontId="7" fillId="4" borderId="44" xfId="0" applyFont="1" applyFill="1" applyBorder="1" applyAlignment="1">
      <alignment horizontal="left" vertical="top" wrapText="1" indent="1"/>
    </xf>
    <xf numFmtId="0" fontId="7" fillId="4" borderId="45" xfId="0" applyFont="1" applyFill="1" applyBorder="1" applyAlignment="1">
      <alignment horizontal="left" vertical="top" wrapText="1" indent="1"/>
    </xf>
    <xf numFmtId="0" fontId="5" fillId="4" borderId="19" xfId="0" applyFont="1" applyFill="1" applyBorder="1" applyAlignment="1">
      <alignment horizontal="center" wrapText="1"/>
    </xf>
    <xf numFmtId="0" fontId="5" fillId="4" borderId="5" xfId="0" applyFont="1" applyFill="1" applyBorder="1" applyAlignment="1">
      <alignment horizontal="center" wrapText="1"/>
    </xf>
    <xf numFmtId="0" fontId="5" fillId="4" borderId="20" xfId="0" applyFont="1" applyFill="1" applyBorder="1" applyAlignment="1">
      <alignment horizontal="center" wrapText="1"/>
    </xf>
    <xf numFmtId="0" fontId="5" fillId="4" borderId="21"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6" fillId="4" borderId="2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0" xfId="0" applyFont="1" applyFill="1" applyBorder="1" applyAlignment="1">
      <alignment horizontal="center" vertical="top"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3" borderId="47"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center" vertical="center"/>
    </xf>
    <xf numFmtId="0" fontId="1" fillId="4" borderId="21"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xf numFmtId="0" fontId="7" fillId="0" borderId="41" xfId="0" applyFont="1" applyBorder="1" applyAlignment="1">
      <alignment horizontal="left" vertical="center" wrapText="1" indent="1"/>
    </xf>
    <xf numFmtId="0" fontId="7" fillId="0" borderId="42" xfId="0" applyFont="1" applyBorder="1" applyAlignment="1">
      <alignment horizontal="left" vertical="center" wrapText="1" inden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6" fontId="2" fillId="0" borderId="16" xfId="0" applyNumberFormat="1" applyFont="1" applyBorder="1" applyAlignment="1">
      <alignment horizontal="right" vertical="center" wrapText="1"/>
    </xf>
    <xf numFmtId="0" fontId="2" fillId="0" borderId="17" xfId="0" applyFont="1" applyBorder="1" applyAlignment="1">
      <alignment horizontal="right" vertical="center" wrapText="1"/>
    </xf>
    <xf numFmtId="0" fontId="2" fillId="0" borderId="18" xfId="0" applyFont="1" applyBorder="1" applyAlignment="1">
      <alignment horizontal="right"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9" xfId="0" applyFont="1" applyBorder="1" applyAlignment="1">
      <alignment horizontal="center" vertical="center" wrapText="1"/>
    </xf>
    <xf numFmtId="0" fontId="1" fillId="0" borderId="2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3" fillId="4" borderId="21"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0" fontId="7" fillId="0" borderId="1" xfId="0" applyFont="1" applyBorder="1" applyAlignment="1">
      <alignment horizontal="center" vertic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0" xfId="0" applyFont="1" applyBorder="1" applyAlignment="1">
      <alignment horizontal="left" vertical="top" wrapText="1"/>
    </xf>
    <xf numFmtId="6" fontId="2" fillId="3" borderId="2" xfId="0" applyNumberFormat="1" applyFont="1" applyFill="1" applyBorder="1" applyAlignment="1" applyProtection="1">
      <alignment horizontal="right" vertical="top" wrapText="1"/>
      <protection locked="0"/>
    </xf>
    <xf numFmtId="0" fontId="2" fillId="3" borderId="3" xfId="0"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8" fillId="4" borderId="21"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7" fillId="4" borderId="30"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164" fontId="7" fillId="3" borderId="13" xfId="0" applyNumberFormat="1" applyFont="1" applyFill="1" applyBorder="1" applyAlignment="1" applyProtection="1">
      <alignment horizontal="right" vertical="center" wrapText="1"/>
      <protection locked="0"/>
    </xf>
    <xf numFmtId="164" fontId="7" fillId="3" borderId="14" xfId="0" applyNumberFormat="1" applyFont="1" applyFill="1" applyBorder="1" applyAlignment="1" applyProtection="1">
      <alignment horizontal="right" vertical="center" wrapText="1"/>
      <protection locked="0"/>
    </xf>
    <xf numFmtId="164" fontId="2" fillId="4" borderId="3" xfId="0" applyNumberFormat="1" applyFont="1" applyFill="1" applyBorder="1" applyAlignment="1">
      <alignment horizontal="right" vertical="center" wrapText="1"/>
    </xf>
    <xf numFmtId="164" fontId="2" fillId="4" borderId="4" xfId="0" applyNumberFormat="1" applyFont="1" applyFill="1" applyBorder="1" applyAlignment="1">
      <alignment horizontal="right" vertical="center" wrapText="1"/>
    </xf>
    <xf numFmtId="164" fontId="7" fillId="3" borderId="6" xfId="0" applyNumberFormat="1" applyFont="1" applyFill="1" applyBorder="1" applyAlignment="1" applyProtection="1">
      <alignment horizontal="right" vertical="center" wrapText="1"/>
      <protection locked="0"/>
    </xf>
    <xf numFmtId="164" fontId="7" fillId="3" borderId="31" xfId="0" applyNumberFormat="1" applyFont="1" applyFill="1" applyBorder="1" applyAlignment="1" applyProtection="1">
      <alignment horizontal="right" vertical="center" wrapText="1"/>
      <protection locked="0"/>
    </xf>
    <xf numFmtId="0" fontId="7" fillId="0" borderId="12" xfId="0" applyFont="1" applyBorder="1" applyAlignment="1">
      <alignment horizontal="left" vertical="center" wrapText="1" indent="1"/>
    </xf>
    <xf numFmtId="0" fontId="7" fillId="0" borderId="13" xfId="0" applyFont="1" applyBorder="1" applyAlignment="1">
      <alignment horizontal="left" vertical="center" wrapText="1" indent="1"/>
    </xf>
    <xf numFmtId="6" fontId="5" fillId="4" borderId="9" xfId="0" applyNumberFormat="1" applyFont="1" applyFill="1" applyBorder="1" applyAlignment="1">
      <alignment horizontal="right" vertical="center" wrapText="1"/>
    </xf>
    <xf numFmtId="6" fontId="5" fillId="4" borderId="2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0" fontId="7" fillId="4" borderId="21" xfId="0" applyFont="1" applyFill="1" applyBorder="1" applyAlignment="1">
      <alignment horizontal="left" vertical="top"/>
    </xf>
    <xf numFmtId="0" fontId="7" fillId="4" borderId="0" xfId="0" applyFont="1" applyFill="1" applyAlignment="1">
      <alignment horizontal="left" vertical="top"/>
    </xf>
    <xf numFmtId="0" fontId="7" fillId="4" borderId="10" xfId="0" applyFont="1" applyFill="1" applyBorder="1" applyAlignment="1">
      <alignment horizontal="left" vertical="top"/>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ake.edu/residencelife/mealpl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tabSelected="1" zoomScaleNormal="100" workbookViewId="0">
      <selection activeCell="A4" sqref="A4:H6"/>
    </sheetView>
  </sheetViews>
  <sheetFormatPr defaultColWidth="9.33203125" defaultRowHeight="12.75" x14ac:dyDescent="0.2"/>
  <cols>
    <col min="1" max="1" width="56" style="2" customWidth="1"/>
    <col min="2" max="2" width="21.83203125" style="2" customWidth="1"/>
    <col min="3" max="3" width="25.83203125" style="2" customWidth="1"/>
    <col min="4" max="4" width="10.1640625" style="2" customWidth="1"/>
    <col min="5" max="5" width="2.6640625" style="2" customWidth="1"/>
    <col min="6" max="6" width="2.83203125" style="2" customWidth="1"/>
    <col min="7" max="7" width="3.33203125" style="2" customWidth="1"/>
    <col min="8" max="8" width="12.33203125" style="2" customWidth="1"/>
    <col min="9" max="16384" width="9.33203125" style="2"/>
  </cols>
  <sheetData>
    <row r="1" spans="1:8" ht="18.75" customHeight="1" x14ac:dyDescent="0.2">
      <c r="A1" s="63" t="s">
        <v>76</v>
      </c>
      <c r="B1" s="64"/>
      <c r="C1" s="64"/>
      <c r="D1" s="64"/>
      <c r="E1" s="64"/>
      <c r="F1" s="64"/>
      <c r="G1" s="64"/>
      <c r="H1" s="65"/>
    </row>
    <row r="2" spans="1:8" ht="30.75" customHeight="1" x14ac:dyDescent="0.2">
      <c r="A2" s="66"/>
      <c r="B2" s="67"/>
      <c r="C2" s="67"/>
      <c r="D2" s="67"/>
      <c r="E2" s="67"/>
      <c r="F2" s="67"/>
      <c r="G2" s="67"/>
      <c r="H2" s="68"/>
    </row>
    <row r="3" spans="1:8" ht="13.5" customHeight="1" x14ac:dyDescent="0.2">
      <c r="A3" s="69"/>
      <c r="B3" s="70"/>
      <c r="C3" s="70"/>
      <c r="D3" s="70"/>
      <c r="E3" s="70"/>
      <c r="F3" s="70"/>
      <c r="G3" s="70"/>
      <c r="H3" s="71"/>
    </row>
    <row r="4" spans="1:8" ht="21" customHeight="1" x14ac:dyDescent="0.2">
      <c r="A4" s="31" t="s">
        <v>75</v>
      </c>
      <c r="B4" s="32"/>
      <c r="C4" s="32"/>
      <c r="D4" s="32"/>
      <c r="E4" s="32"/>
      <c r="F4" s="32"/>
      <c r="G4" s="32"/>
      <c r="H4" s="33"/>
    </row>
    <row r="5" spans="1:8" ht="21" customHeight="1" x14ac:dyDescent="0.2">
      <c r="A5" s="31"/>
      <c r="B5" s="32"/>
      <c r="C5" s="32"/>
      <c r="D5" s="32"/>
      <c r="E5" s="32"/>
      <c r="F5" s="32"/>
      <c r="G5" s="32"/>
      <c r="H5" s="33"/>
    </row>
    <row r="6" spans="1:8" ht="44.25" customHeight="1" x14ac:dyDescent="0.2">
      <c r="A6" s="31"/>
      <c r="B6" s="32"/>
      <c r="C6" s="32"/>
      <c r="D6" s="32"/>
      <c r="E6" s="32"/>
      <c r="F6" s="32"/>
      <c r="G6" s="32"/>
      <c r="H6" s="33"/>
    </row>
    <row r="7" spans="1:8" ht="9.9499999999999993" customHeight="1" thickBot="1" x14ac:dyDescent="0.25">
      <c r="A7" s="72"/>
      <c r="B7" s="73"/>
      <c r="C7" s="73"/>
      <c r="D7" s="73"/>
      <c r="E7" s="73"/>
      <c r="F7" s="73"/>
      <c r="G7" s="73"/>
      <c r="H7" s="74"/>
    </row>
    <row r="8" spans="1:8" ht="18.75" x14ac:dyDescent="0.2">
      <c r="A8" s="57" t="s">
        <v>0</v>
      </c>
      <c r="B8" s="58"/>
      <c r="C8" s="58"/>
      <c r="D8" s="58"/>
      <c r="E8" s="58"/>
      <c r="F8" s="58"/>
      <c r="G8" s="58"/>
      <c r="H8" s="59"/>
    </row>
    <row r="9" spans="1:8" ht="15.75" customHeight="1" x14ac:dyDescent="0.2">
      <c r="A9" s="3" t="s">
        <v>1</v>
      </c>
      <c r="B9" s="37" t="s">
        <v>2</v>
      </c>
      <c r="C9" s="38"/>
      <c r="D9" s="38"/>
      <c r="E9" s="38"/>
      <c r="F9" s="38"/>
      <c r="G9" s="39"/>
      <c r="H9" s="4" t="s">
        <v>3</v>
      </c>
    </row>
    <row r="10" spans="1:8" ht="15.75" customHeight="1" x14ac:dyDescent="0.2">
      <c r="A10" s="20" t="s">
        <v>4</v>
      </c>
      <c r="B10" s="40"/>
      <c r="C10" s="40"/>
      <c r="D10" s="5"/>
      <c r="E10" s="6"/>
      <c r="F10" s="6"/>
      <c r="G10" s="6"/>
      <c r="H10" s="7" t="str">
        <f>_xlfn.IFNA(VLOOKUP(B10,'costs lookup'!A:B,2,FALSE),"")</f>
        <v/>
      </c>
    </row>
    <row r="11" spans="1:8" ht="15.75" customHeight="1" x14ac:dyDescent="0.2">
      <c r="A11" s="60" t="s">
        <v>47</v>
      </c>
      <c r="B11" s="61"/>
      <c r="C11" s="61"/>
      <c r="D11" s="61"/>
      <c r="E11" s="61"/>
      <c r="F11" s="61"/>
      <c r="G11" s="62"/>
      <c r="H11" s="8" t="str">
        <f>_xlfn.IFNA(VLOOKUP(B10,'costs lookup'!A:C,3,FALSE),"")</f>
        <v/>
      </c>
    </row>
    <row r="12" spans="1:8" ht="15.75" customHeight="1" thickBot="1" x14ac:dyDescent="0.25">
      <c r="A12" s="25" t="s">
        <v>72</v>
      </c>
      <c r="B12" s="75"/>
      <c r="C12" s="75"/>
      <c r="D12" s="75"/>
      <c r="E12" s="75"/>
      <c r="F12" s="75"/>
      <c r="G12" s="76"/>
      <c r="H12" s="24" t="str">
        <f>_xlfn.IFNA(IF(B10="New Bright College (Year 1)",VLOOKUP(B12,'costs lookup'!F:G,2,FALSE),IF(B10="Cont Bright College (Year 2)",VLOOKUP(B12,'costs lookup'!F:H,3,FALSE),"")),"")</f>
        <v/>
      </c>
    </row>
    <row r="13" spans="1:8" ht="19.5" thickBot="1" x14ac:dyDescent="0.25">
      <c r="A13" s="41" t="s">
        <v>5</v>
      </c>
      <c r="B13" s="42"/>
      <c r="C13" s="42"/>
      <c r="D13" s="43">
        <f>SUM(H10,H11,H12)</f>
        <v>0</v>
      </c>
      <c r="E13" s="44"/>
      <c r="F13" s="44"/>
      <c r="G13" s="44"/>
      <c r="H13" s="45"/>
    </row>
    <row r="14" spans="1:8" ht="9.9499999999999993" customHeight="1" thickBot="1" x14ac:dyDescent="0.25">
      <c r="A14" s="48"/>
      <c r="B14" s="49"/>
      <c r="C14" s="49"/>
      <c r="D14" s="49"/>
      <c r="E14" s="49"/>
      <c r="F14" s="49"/>
      <c r="G14" s="49"/>
      <c r="H14" s="50"/>
    </row>
    <row r="15" spans="1:8" ht="18.75" x14ac:dyDescent="0.2">
      <c r="A15" s="57" t="s">
        <v>6</v>
      </c>
      <c r="B15" s="58"/>
      <c r="C15" s="58"/>
      <c r="D15" s="58"/>
      <c r="E15" s="58"/>
      <c r="F15" s="58"/>
      <c r="G15" s="58"/>
      <c r="H15" s="59"/>
    </row>
    <row r="16" spans="1:8" ht="36" customHeight="1" thickBot="1" x14ac:dyDescent="0.25">
      <c r="A16" s="77" t="s">
        <v>7</v>
      </c>
      <c r="B16" s="78"/>
      <c r="C16" s="78"/>
      <c r="D16" s="78"/>
      <c r="E16" s="78"/>
      <c r="F16" s="78"/>
      <c r="G16" s="78"/>
      <c r="H16" s="79"/>
    </row>
    <row r="17" spans="1:8" ht="19.5" thickBot="1" x14ac:dyDescent="0.25">
      <c r="A17" s="41" t="s">
        <v>8</v>
      </c>
      <c r="B17" s="112"/>
      <c r="C17" s="112"/>
      <c r="D17" s="113"/>
      <c r="E17" s="114"/>
      <c r="F17" s="114"/>
      <c r="G17" s="114"/>
      <c r="H17" s="115"/>
    </row>
    <row r="18" spans="1:8" ht="9.9499999999999993" customHeight="1" x14ac:dyDescent="0.2">
      <c r="A18" s="48"/>
      <c r="B18" s="49"/>
      <c r="C18" s="49"/>
      <c r="D18" s="49"/>
      <c r="E18" s="49"/>
      <c r="F18" s="49"/>
      <c r="G18" s="49"/>
      <c r="H18" s="50"/>
    </row>
    <row r="19" spans="1:8" s="9" customFormat="1" ht="18.75" x14ac:dyDescent="0.2">
      <c r="A19" s="51" t="s">
        <v>9</v>
      </c>
      <c r="B19" s="52"/>
      <c r="C19" s="52"/>
      <c r="D19" s="52"/>
      <c r="E19" s="52"/>
      <c r="F19" s="52"/>
      <c r="G19" s="52"/>
      <c r="H19" s="53"/>
    </row>
    <row r="20" spans="1:8" s="9" customFormat="1" ht="15.75" customHeight="1" x14ac:dyDescent="0.2">
      <c r="A20" s="10" t="s">
        <v>10</v>
      </c>
      <c r="B20" s="21" t="s">
        <v>11</v>
      </c>
      <c r="C20" s="80" t="s">
        <v>12</v>
      </c>
      <c r="D20" s="80"/>
      <c r="E20" s="54" t="s">
        <v>13</v>
      </c>
      <c r="F20" s="54"/>
      <c r="G20" s="54"/>
      <c r="H20" s="54"/>
    </row>
    <row r="21" spans="1:8" s="9" customFormat="1" ht="15.75" x14ac:dyDescent="0.2">
      <c r="A21" s="11" t="s">
        <v>14</v>
      </c>
      <c r="B21" s="1"/>
      <c r="C21" s="101" t="s">
        <v>15</v>
      </c>
      <c r="D21" s="101"/>
      <c r="E21" s="55">
        <f>B21</f>
        <v>0</v>
      </c>
      <c r="F21" s="55"/>
      <c r="G21" s="55"/>
      <c r="H21" s="55"/>
    </row>
    <row r="22" spans="1:8" s="9" customFormat="1" ht="15.75" x14ac:dyDescent="0.2">
      <c r="A22" s="11" t="s">
        <v>16</v>
      </c>
      <c r="B22" s="1"/>
      <c r="C22" s="56">
        <v>1.057E-2</v>
      </c>
      <c r="D22" s="56"/>
      <c r="E22" s="55">
        <f>B22*(1-C22)</f>
        <v>0</v>
      </c>
      <c r="F22" s="55"/>
      <c r="G22" s="55"/>
      <c r="H22" s="55"/>
    </row>
    <row r="23" spans="1:8" s="9" customFormat="1" ht="16.5" thickBot="1" x14ac:dyDescent="0.25">
      <c r="A23" s="11" t="s">
        <v>17</v>
      </c>
      <c r="B23" s="1"/>
      <c r="C23" s="56">
        <v>1.057E-2</v>
      </c>
      <c r="D23" s="56"/>
      <c r="E23" s="55">
        <f>B23*(1-C23)</f>
        <v>0</v>
      </c>
      <c r="F23" s="55"/>
      <c r="G23" s="55"/>
      <c r="H23" s="55"/>
    </row>
    <row r="24" spans="1:8" ht="19.5" thickBot="1" x14ac:dyDescent="0.25">
      <c r="A24" s="110" t="s">
        <v>18</v>
      </c>
      <c r="B24" s="111"/>
      <c r="C24" s="111"/>
      <c r="D24" s="46">
        <f>SUM(D21:H23)</f>
        <v>0</v>
      </c>
      <c r="E24" s="46"/>
      <c r="F24" s="46"/>
      <c r="G24" s="46"/>
      <c r="H24" s="47"/>
    </row>
    <row r="25" spans="1:8" ht="9.9499999999999993" customHeight="1" x14ac:dyDescent="0.2">
      <c r="A25" s="48"/>
      <c r="B25" s="49"/>
      <c r="C25" s="49"/>
      <c r="D25" s="49"/>
      <c r="E25" s="49"/>
      <c r="F25" s="49"/>
      <c r="G25" s="49"/>
      <c r="H25" s="50"/>
    </row>
    <row r="26" spans="1:8" s="9" customFormat="1" ht="18.75" x14ac:dyDescent="0.2">
      <c r="A26" s="51" t="s">
        <v>19</v>
      </c>
      <c r="B26" s="52"/>
      <c r="C26" s="52"/>
      <c r="D26" s="52"/>
      <c r="E26" s="52"/>
      <c r="F26" s="52"/>
      <c r="G26" s="52"/>
      <c r="H26" s="53"/>
    </row>
    <row r="27" spans="1:8" s="12" customFormat="1" ht="15.75" customHeight="1" x14ac:dyDescent="0.2">
      <c r="A27" s="128" t="s">
        <v>20</v>
      </c>
      <c r="B27" s="129"/>
      <c r="C27" s="129"/>
      <c r="D27" s="122"/>
      <c r="E27" s="122"/>
      <c r="F27" s="122"/>
      <c r="G27" s="122"/>
      <c r="H27" s="123"/>
    </row>
    <row r="28" spans="1:8" s="12" customFormat="1" ht="15.75" customHeight="1" x14ac:dyDescent="0.2">
      <c r="A28" s="128" t="s">
        <v>21</v>
      </c>
      <c r="B28" s="129"/>
      <c r="C28" s="129"/>
      <c r="D28" s="122"/>
      <c r="E28" s="122"/>
      <c r="F28" s="122"/>
      <c r="G28" s="122"/>
      <c r="H28" s="123"/>
    </row>
    <row r="29" spans="1:8" s="12" customFormat="1" ht="15.75" customHeight="1" thickBot="1" x14ac:dyDescent="0.25">
      <c r="A29" s="84" t="s">
        <v>22</v>
      </c>
      <c r="B29" s="85"/>
      <c r="C29" s="85"/>
      <c r="D29" s="126"/>
      <c r="E29" s="126"/>
      <c r="F29" s="126"/>
      <c r="G29" s="126"/>
      <c r="H29" s="127"/>
    </row>
    <row r="30" spans="1:8" s="9" customFormat="1" ht="19.5" thickBot="1" x14ac:dyDescent="0.25">
      <c r="A30" s="86" t="s">
        <v>23</v>
      </c>
      <c r="B30" s="87"/>
      <c r="C30" s="87"/>
      <c r="D30" s="124">
        <f>SUM(D27:H28,D29)</f>
        <v>0</v>
      </c>
      <c r="E30" s="124"/>
      <c r="F30" s="124"/>
      <c r="G30" s="124"/>
      <c r="H30" s="125"/>
    </row>
    <row r="31" spans="1:8" s="9" customFormat="1" ht="9.9499999999999993" customHeight="1" thickBot="1" x14ac:dyDescent="0.25">
      <c r="A31" s="102"/>
      <c r="B31" s="103"/>
      <c r="C31" s="103"/>
      <c r="D31" s="103"/>
      <c r="E31" s="103"/>
      <c r="F31" s="103"/>
      <c r="G31" s="103"/>
      <c r="H31" s="104"/>
    </row>
    <row r="32" spans="1:8" s="9" customFormat="1" ht="21.75" customHeight="1" thickBot="1" x14ac:dyDescent="0.25">
      <c r="A32" s="13" t="s">
        <v>24</v>
      </c>
      <c r="B32" s="108" t="str">
        <f>IF(D32&lt;0,"Overage: Reduce Your Loans!","")</f>
        <v/>
      </c>
      <c r="C32" s="109"/>
      <c r="D32" s="130">
        <f>D13+D17-D24-D30</f>
        <v>0</v>
      </c>
      <c r="E32" s="130"/>
      <c r="F32" s="130"/>
      <c r="G32" s="130"/>
      <c r="H32" s="131"/>
    </row>
    <row r="33" spans="1:8" s="9" customFormat="1" ht="9.9499999999999993" customHeight="1" x14ac:dyDescent="0.2">
      <c r="A33" s="105"/>
      <c r="B33" s="106"/>
      <c r="C33" s="106"/>
      <c r="D33" s="106"/>
      <c r="E33" s="106"/>
      <c r="F33" s="106"/>
      <c r="G33" s="106"/>
      <c r="H33" s="107"/>
    </row>
    <row r="34" spans="1:8" s="9" customFormat="1" ht="21.75" thickBot="1" x14ac:dyDescent="0.25">
      <c r="A34" s="14" t="s">
        <v>25</v>
      </c>
      <c r="B34" s="15" t="s">
        <v>12</v>
      </c>
      <c r="C34" s="22" t="s">
        <v>26</v>
      </c>
      <c r="D34" s="132" t="s">
        <v>27</v>
      </c>
      <c r="E34" s="132"/>
      <c r="F34" s="132"/>
      <c r="G34" s="132"/>
      <c r="H34" s="133"/>
    </row>
    <row r="35" spans="1:8" s="9" customFormat="1" ht="15" customHeight="1" thickBot="1" x14ac:dyDescent="0.25">
      <c r="A35" s="16" t="s">
        <v>28</v>
      </c>
      <c r="B35" s="17">
        <v>4.2279999999999998E-2</v>
      </c>
      <c r="C35" s="18">
        <f>D32</f>
        <v>0</v>
      </c>
      <c r="D35" s="88">
        <f>C35/(1-B35)</f>
        <v>0</v>
      </c>
      <c r="E35" s="134"/>
      <c r="F35" s="134"/>
      <c r="G35" s="134"/>
      <c r="H35" s="135"/>
    </row>
    <row r="36" spans="1:8" s="9" customFormat="1" ht="15" customHeight="1" thickBot="1" x14ac:dyDescent="0.25">
      <c r="A36" s="91" t="s">
        <v>29</v>
      </c>
      <c r="B36" s="92"/>
      <c r="C36" s="92"/>
      <c r="D36" s="93"/>
      <c r="E36" s="93"/>
      <c r="F36" s="93"/>
      <c r="G36" s="93"/>
      <c r="H36" s="94"/>
    </row>
    <row r="37" spans="1:8" s="9" customFormat="1" ht="15" customHeight="1" thickBot="1" x14ac:dyDescent="0.25">
      <c r="A37" s="16" t="s">
        <v>30</v>
      </c>
      <c r="B37" s="19" t="s">
        <v>31</v>
      </c>
      <c r="C37" s="18">
        <f>D32</f>
        <v>0</v>
      </c>
      <c r="D37" s="88">
        <f>C37</f>
        <v>0</v>
      </c>
      <c r="E37" s="89"/>
      <c r="F37" s="89"/>
      <c r="G37" s="89"/>
      <c r="H37" s="90"/>
    </row>
    <row r="38" spans="1:8" s="9" customFormat="1" ht="9.9499999999999993" customHeight="1" x14ac:dyDescent="0.2">
      <c r="A38" s="34"/>
      <c r="B38" s="35"/>
      <c r="C38" s="35"/>
      <c r="D38" s="35"/>
      <c r="E38" s="35"/>
      <c r="F38" s="35"/>
      <c r="G38" s="35"/>
      <c r="H38" s="36"/>
    </row>
    <row r="39" spans="1:8" ht="15.75" x14ac:dyDescent="0.2">
      <c r="A39" s="136" t="s">
        <v>32</v>
      </c>
      <c r="B39" s="137"/>
      <c r="C39" s="137"/>
      <c r="D39" s="137"/>
      <c r="E39" s="137"/>
      <c r="F39" s="137"/>
      <c r="G39" s="137"/>
      <c r="H39" s="138"/>
    </row>
    <row r="40" spans="1:8" ht="9.9499999999999993" customHeight="1" x14ac:dyDescent="0.2">
      <c r="A40" s="95"/>
      <c r="B40" s="96"/>
      <c r="C40" s="96"/>
      <c r="D40" s="96"/>
      <c r="E40" s="96"/>
      <c r="F40" s="96"/>
      <c r="G40" s="96"/>
      <c r="H40" s="97"/>
    </row>
    <row r="41" spans="1:8" ht="18.75" x14ac:dyDescent="0.2">
      <c r="A41" s="98" t="s">
        <v>33</v>
      </c>
      <c r="B41" s="99"/>
      <c r="C41" s="99"/>
      <c r="D41" s="99"/>
      <c r="E41" s="99"/>
      <c r="F41" s="99"/>
      <c r="G41" s="99"/>
      <c r="H41" s="100"/>
    </row>
    <row r="42" spans="1:8" s="9" customFormat="1" ht="39.950000000000003" customHeight="1" x14ac:dyDescent="0.2">
      <c r="A42" s="31" t="s">
        <v>34</v>
      </c>
      <c r="B42" s="32"/>
      <c r="C42" s="32"/>
      <c r="D42" s="32"/>
      <c r="E42" s="32"/>
      <c r="F42" s="32"/>
      <c r="G42" s="32"/>
      <c r="H42" s="33"/>
    </row>
    <row r="43" spans="1:8" s="9" customFormat="1" ht="6.95" customHeight="1" x14ac:dyDescent="0.2">
      <c r="A43" s="34"/>
      <c r="B43" s="35"/>
      <c r="C43" s="35"/>
      <c r="D43" s="35"/>
      <c r="E43" s="35"/>
      <c r="F43" s="35"/>
      <c r="G43" s="35"/>
      <c r="H43" s="36"/>
    </row>
    <row r="44" spans="1:8" s="9" customFormat="1" ht="45" customHeight="1" x14ac:dyDescent="0.2">
      <c r="A44" s="31" t="s">
        <v>35</v>
      </c>
      <c r="B44" s="32"/>
      <c r="C44" s="32"/>
      <c r="D44" s="32"/>
      <c r="E44" s="32"/>
      <c r="F44" s="32"/>
      <c r="G44" s="32"/>
      <c r="H44" s="33"/>
    </row>
    <row r="45" spans="1:8" s="9" customFormat="1" ht="6.95" customHeight="1" x14ac:dyDescent="0.2">
      <c r="A45" s="34"/>
      <c r="B45" s="35"/>
      <c r="C45" s="35"/>
      <c r="D45" s="35"/>
      <c r="E45" s="35"/>
      <c r="F45" s="35"/>
      <c r="G45" s="35"/>
      <c r="H45" s="36"/>
    </row>
    <row r="46" spans="1:8" s="9" customFormat="1" ht="45" customHeight="1" x14ac:dyDescent="0.2">
      <c r="A46" s="31" t="s">
        <v>55</v>
      </c>
      <c r="B46" s="32"/>
      <c r="C46" s="32"/>
      <c r="D46" s="32"/>
      <c r="E46" s="32"/>
      <c r="F46" s="32"/>
      <c r="G46" s="32"/>
      <c r="H46" s="33"/>
    </row>
    <row r="47" spans="1:8" s="9" customFormat="1" ht="6.95" customHeight="1" x14ac:dyDescent="0.2">
      <c r="A47" s="34"/>
      <c r="B47" s="35"/>
      <c r="C47" s="35"/>
      <c r="D47" s="35"/>
      <c r="E47" s="35"/>
      <c r="F47" s="35"/>
      <c r="G47" s="35"/>
      <c r="H47" s="36"/>
    </row>
    <row r="48" spans="1:8" s="9" customFormat="1" ht="60" customHeight="1" x14ac:dyDescent="0.2">
      <c r="A48" s="31" t="s">
        <v>36</v>
      </c>
      <c r="B48" s="32"/>
      <c r="C48" s="32"/>
      <c r="D48" s="32"/>
      <c r="E48" s="32"/>
      <c r="F48" s="32"/>
      <c r="G48" s="32"/>
      <c r="H48" s="33"/>
    </row>
    <row r="49" spans="1:8" s="9" customFormat="1" ht="6.95" customHeight="1" x14ac:dyDescent="0.2">
      <c r="A49" s="34"/>
      <c r="B49" s="35"/>
      <c r="C49" s="35"/>
      <c r="D49" s="35"/>
      <c r="E49" s="35"/>
      <c r="F49" s="35"/>
      <c r="G49" s="35"/>
      <c r="H49" s="36"/>
    </row>
    <row r="50" spans="1:8" s="9" customFormat="1" ht="30" customHeight="1" x14ac:dyDescent="0.2">
      <c r="A50" s="31" t="s">
        <v>37</v>
      </c>
      <c r="B50" s="32"/>
      <c r="C50" s="32"/>
      <c r="D50" s="32"/>
      <c r="E50" s="32"/>
      <c r="F50" s="32"/>
      <c r="G50" s="32"/>
      <c r="H50" s="33"/>
    </row>
    <row r="51" spans="1:8" ht="9.9499999999999993" customHeight="1" x14ac:dyDescent="0.2">
      <c r="A51" s="81"/>
      <c r="B51" s="82"/>
      <c r="C51" s="82"/>
      <c r="D51" s="82"/>
      <c r="E51" s="82"/>
      <c r="F51" s="82"/>
      <c r="G51" s="82"/>
      <c r="H51" s="83"/>
    </row>
    <row r="52" spans="1:8" s="9" customFormat="1" ht="23.25" customHeight="1" x14ac:dyDescent="0.2">
      <c r="A52" s="116" t="s">
        <v>54</v>
      </c>
      <c r="B52" s="117"/>
      <c r="C52" s="117"/>
      <c r="D52" s="117"/>
      <c r="E52" s="117"/>
      <c r="F52" s="117"/>
      <c r="G52" s="117"/>
      <c r="H52" s="118"/>
    </row>
    <row r="53" spans="1:8" s="9" customFormat="1" ht="17.45" customHeight="1" thickBot="1" x14ac:dyDescent="0.25">
      <c r="A53" s="119" t="s">
        <v>38</v>
      </c>
      <c r="B53" s="120"/>
      <c r="C53" s="120"/>
      <c r="D53" s="120"/>
      <c r="E53" s="120"/>
      <c r="F53" s="120"/>
      <c r="G53" s="120"/>
      <c r="H53" s="121"/>
    </row>
  </sheetData>
  <sheetProtection sheet="1"/>
  <mergeCells count="62">
    <mergeCell ref="A14:H14"/>
    <mergeCell ref="A17:C17"/>
    <mergeCell ref="D17:H17"/>
    <mergeCell ref="A52:H52"/>
    <mergeCell ref="A53:H53"/>
    <mergeCell ref="A26:H26"/>
    <mergeCell ref="D27:H27"/>
    <mergeCell ref="D30:H30"/>
    <mergeCell ref="D28:H28"/>
    <mergeCell ref="D29:H29"/>
    <mergeCell ref="A27:C27"/>
    <mergeCell ref="A28:C28"/>
    <mergeCell ref="D32:H32"/>
    <mergeCell ref="D34:H34"/>
    <mergeCell ref="D35:H35"/>
    <mergeCell ref="A39:H39"/>
    <mergeCell ref="A40:H40"/>
    <mergeCell ref="A41:H41"/>
    <mergeCell ref="A25:H25"/>
    <mergeCell ref="C22:D22"/>
    <mergeCell ref="C21:D21"/>
    <mergeCell ref="A31:H31"/>
    <mergeCell ref="A33:H33"/>
    <mergeCell ref="B32:C32"/>
    <mergeCell ref="A24:C24"/>
    <mergeCell ref="B12:G12"/>
    <mergeCell ref="A16:H16"/>
    <mergeCell ref="C20:D20"/>
    <mergeCell ref="A51:H51"/>
    <mergeCell ref="A29:C29"/>
    <mergeCell ref="A30:C30"/>
    <mergeCell ref="A38:H38"/>
    <mergeCell ref="A44:H44"/>
    <mergeCell ref="A46:H46"/>
    <mergeCell ref="A50:H50"/>
    <mergeCell ref="A48:H48"/>
    <mergeCell ref="A47:H47"/>
    <mergeCell ref="A49:H49"/>
    <mergeCell ref="A45:H45"/>
    <mergeCell ref="D37:H37"/>
    <mergeCell ref="A36:H36"/>
    <mergeCell ref="A4:H6"/>
    <mergeCell ref="A1:H2"/>
    <mergeCell ref="A3:H3"/>
    <mergeCell ref="A7:H7"/>
    <mergeCell ref="A8:H8"/>
    <mergeCell ref="A42:H42"/>
    <mergeCell ref="A43:H43"/>
    <mergeCell ref="B9:G9"/>
    <mergeCell ref="B10:C10"/>
    <mergeCell ref="A13:C13"/>
    <mergeCell ref="D13:H13"/>
    <mergeCell ref="D24:H24"/>
    <mergeCell ref="A18:H18"/>
    <mergeCell ref="A19:H19"/>
    <mergeCell ref="E20:H20"/>
    <mergeCell ref="E23:H23"/>
    <mergeCell ref="E22:H22"/>
    <mergeCell ref="E21:H21"/>
    <mergeCell ref="C23:D23"/>
    <mergeCell ref="A15:H15"/>
    <mergeCell ref="A11:G11"/>
  </mergeCells>
  <hyperlinks>
    <hyperlink ref="A12" r:id="rId1" xr:uid="{A2E3BED3-BB1A-4287-9F68-8FDA5D5DCF83}"/>
  </hyperlinks>
  <printOptions horizontalCentered="1" verticalCentered="1"/>
  <pageMargins left="0.25" right="0.25" top="0.25" bottom="0.25" header="0.3" footer="0.3"/>
  <pageSetup scale="74" orientation="portrait" horizontalDpi="1200" verticalDpi="1200" r:id="rId2"/>
  <headerFooter differentFirst="1"/>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'costs lookup'!$A$2:$A$3</xm:f>
          </x14:formula1>
          <xm:sqref>B10:C10</xm:sqref>
        </x14:dataValidation>
        <x14:dataValidation type="list" allowBlank="1" showInputMessage="1" showErrorMessage="1" xr:uid="{00000000-0002-0000-0000-000000000000}">
          <x14:formula1>
            <xm:f>'costs lookup'!$F$2:$F$16</xm:f>
          </x14:formula1>
          <xm:sqref>B12:G12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workbookViewId="0">
      <selection activeCell="B32" sqref="B32"/>
    </sheetView>
  </sheetViews>
  <sheetFormatPr defaultRowHeight="12.75" x14ac:dyDescent="0.2"/>
  <cols>
    <col min="1" max="1" width="26.33203125" bestFit="1" customWidth="1"/>
    <col min="2" max="2" width="16.33203125" bestFit="1" customWidth="1"/>
    <col min="4" max="4" width="12.33203125" bestFit="1" customWidth="1"/>
    <col min="6" max="6" width="53.83203125" bestFit="1" customWidth="1"/>
    <col min="7" max="8" width="11.33203125" bestFit="1" customWidth="1"/>
    <col min="12" max="12" width="25" bestFit="1" customWidth="1"/>
  </cols>
  <sheetData>
    <row r="1" spans="1:13" x14ac:dyDescent="0.2">
      <c r="A1" t="s">
        <v>39</v>
      </c>
      <c r="B1" s="23" t="s">
        <v>73</v>
      </c>
      <c r="C1" t="s">
        <v>40</v>
      </c>
      <c r="F1" t="s">
        <v>41</v>
      </c>
      <c r="G1" t="s">
        <v>66</v>
      </c>
      <c r="H1" t="s">
        <v>67</v>
      </c>
      <c r="L1" s="26" t="s">
        <v>58</v>
      </c>
      <c r="M1">
        <v>65</v>
      </c>
    </row>
    <row r="2" spans="1:13" x14ac:dyDescent="0.2">
      <c r="A2" s="23" t="s">
        <v>56</v>
      </c>
      <c r="B2">
        <v>18480</v>
      </c>
      <c r="C2">
        <v>516</v>
      </c>
      <c r="F2" s="23" t="s">
        <v>68</v>
      </c>
      <c r="G2" s="27">
        <f>ResDouble*2+MealStandard*2+JTermRB*21</f>
        <v>14241</v>
      </c>
      <c r="H2" s="28">
        <f>G2+SumDoubleRoom*46</f>
        <v>15805</v>
      </c>
      <c r="L2" s="26" t="s">
        <v>59</v>
      </c>
      <c r="M2">
        <v>3524</v>
      </c>
    </row>
    <row r="3" spans="1:13" x14ac:dyDescent="0.2">
      <c r="A3" t="s">
        <v>57</v>
      </c>
      <c r="B3">
        <v>19960</v>
      </c>
      <c r="C3">
        <v>586</v>
      </c>
      <c r="F3" s="23" t="s">
        <v>69</v>
      </c>
      <c r="G3" s="29">
        <f>ResDouble*2+MealsPlus*2+JTermRB*21</f>
        <v>14655</v>
      </c>
      <c r="H3" s="28">
        <f>G3+SumDoubleRoom*46</f>
        <v>16219</v>
      </c>
      <c r="L3" s="26" t="s">
        <v>60</v>
      </c>
      <c r="M3">
        <v>5200</v>
      </c>
    </row>
    <row r="4" spans="1:13" x14ac:dyDescent="0.2">
      <c r="F4" s="23" t="s">
        <v>70</v>
      </c>
      <c r="G4" s="26">
        <f>ResSingle*2+MealStandard*2+JTermRB*21</f>
        <v>17593</v>
      </c>
      <c r="H4" s="26">
        <f>G4+SumSingleRoom*46</f>
        <v>19985</v>
      </c>
      <c r="L4" s="26" t="s">
        <v>61</v>
      </c>
      <c r="M4">
        <v>2914</v>
      </c>
    </row>
    <row r="5" spans="1:13" x14ac:dyDescent="0.2">
      <c r="F5" s="23" t="s">
        <v>71</v>
      </c>
      <c r="G5" s="26">
        <f>ResSingle*2+MealsPlus*2+JTermRB*21</f>
        <v>18007</v>
      </c>
      <c r="H5" s="26">
        <f>G5+SumSingleRoom*46</f>
        <v>20399</v>
      </c>
      <c r="L5" s="26" t="s">
        <v>62</v>
      </c>
      <c r="M5">
        <v>3121</v>
      </c>
    </row>
    <row r="6" spans="1:13" x14ac:dyDescent="0.2">
      <c r="F6" t="s">
        <v>42</v>
      </c>
      <c r="G6">
        <v>0</v>
      </c>
      <c r="H6">
        <f>G6</f>
        <v>0</v>
      </c>
      <c r="L6" s="26" t="s">
        <v>63</v>
      </c>
      <c r="M6">
        <v>34</v>
      </c>
    </row>
    <row r="7" spans="1:13" x14ac:dyDescent="0.2">
      <c r="F7" t="s">
        <v>43</v>
      </c>
      <c r="G7">
        <f>599*2</f>
        <v>1198</v>
      </c>
      <c r="H7">
        <f t="shared" ref="H7:H10" si="0">G7</f>
        <v>1198</v>
      </c>
      <c r="L7" s="26" t="s">
        <v>64</v>
      </c>
      <c r="M7">
        <v>52</v>
      </c>
    </row>
    <row r="8" spans="1:13" x14ac:dyDescent="0.2">
      <c r="F8" t="s">
        <v>44</v>
      </c>
      <c r="G8">
        <f>748*2</f>
        <v>1496</v>
      </c>
      <c r="H8">
        <f t="shared" si="0"/>
        <v>1496</v>
      </c>
      <c r="L8" s="26" t="s">
        <v>65</v>
      </c>
      <c r="M8">
        <v>1250</v>
      </c>
    </row>
    <row r="9" spans="1:13" x14ac:dyDescent="0.2">
      <c r="F9" t="s">
        <v>45</v>
      </c>
      <c r="G9">
        <f>866*2</f>
        <v>1732</v>
      </c>
      <c r="H9">
        <f t="shared" si="0"/>
        <v>1732</v>
      </c>
      <c r="L9" s="30" t="s">
        <v>74</v>
      </c>
      <c r="M9">
        <v>3750</v>
      </c>
    </row>
    <row r="10" spans="1:13" x14ac:dyDescent="0.2">
      <c r="F10" t="s">
        <v>46</v>
      </c>
      <c r="G10">
        <f>258*2</f>
        <v>516</v>
      </c>
      <c r="H10">
        <f t="shared" si="0"/>
        <v>516</v>
      </c>
    </row>
    <row r="11" spans="1:13" x14ac:dyDescent="0.2">
      <c r="F11" t="s">
        <v>48</v>
      </c>
      <c r="G11" s="26">
        <f>(CampusSuitesFaSp+MealStandard)*2</f>
        <v>13328</v>
      </c>
      <c r="H11" s="26">
        <f t="shared" ref="H11:H16" si="1">G11+SumCampSuites</f>
        <v>14578</v>
      </c>
    </row>
    <row r="12" spans="1:13" x14ac:dyDescent="0.2">
      <c r="F12" t="s">
        <v>49</v>
      </c>
      <c r="G12" s="26">
        <f>(CampusSuitesFaSp+MealsPlus)*2</f>
        <v>13742</v>
      </c>
      <c r="H12" s="26">
        <f t="shared" si="1"/>
        <v>14992</v>
      </c>
    </row>
    <row r="13" spans="1:13" x14ac:dyDescent="0.2">
      <c r="F13" t="s">
        <v>50</v>
      </c>
      <c r="G13" s="26">
        <f>CampusSuitesFaSp*2+G7</f>
        <v>8698</v>
      </c>
      <c r="H13" s="26">
        <f t="shared" si="1"/>
        <v>9948</v>
      </c>
    </row>
    <row r="14" spans="1:13" x14ac:dyDescent="0.2">
      <c r="F14" t="s">
        <v>51</v>
      </c>
      <c r="G14" s="26">
        <f>CampusSuitesFaSp*2+G8</f>
        <v>8996</v>
      </c>
      <c r="H14" s="26">
        <f t="shared" si="1"/>
        <v>10246</v>
      </c>
    </row>
    <row r="15" spans="1:13" x14ac:dyDescent="0.2">
      <c r="F15" t="s">
        <v>52</v>
      </c>
      <c r="G15" s="26">
        <f>CampusSuitesFaSp*2+G9</f>
        <v>9232</v>
      </c>
      <c r="H15" s="26">
        <f t="shared" si="1"/>
        <v>10482</v>
      </c>
    </row>
    <row r="16" spans="1:13" x14ac:dyDescent="0.2">
      <c r="F16" t="s">
        <v>53</v>
      </c>
      <c r="G16" s="26">
        <f>CampusSuitesFaSp*2+G10</f>
        <v>8016</v>
      </c>
      <c r="H16" s="26">
        <f t="shared" si="1"/>
        <v>9266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1" ma:contentTypeDescription="Create a new document." ma:contentTypeScope="" ma:versionID="3cbcdcfb35c9ea38181f4f56898dd333">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271ba8ba8a6f09e88b8a1b47f558ea53"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0edc2a-e7be-41da-b133-bf3a2dc83cbe" xsi:nil="true"/>
    <lcf76f155ced4ddcb4097134ff3c332f xmlns="f6b63173-69ab-4fae-adac-1acb47fa7a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ssignedto_x003a_ xmlns="f6b63173-69ab-4fae-adac-1acb47fa7a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6D6F6C-095D-4E76-A4B0-7D2CECB0A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7d0edc2a-e7be-41da-b133-bf3a2dc83cbe"/>
    <ds:schemaRef ds:uri="f6b63173-69ab-4fae-adac-1acb47fa7a60"/>
    <ds:schemaRef ds:uri="http://schemas.microsoft.com/sharepoint/v3"/>
  </ds:schemaRefs>
</ds:datastoreItem>
</file>

<file path=customXml/itemProps3.xml><?xml version="1.0" encoding="utf-8"?>
<ds:datastoreItem xmlns:ds="http://schemas.openxmlformats.org/officeDocument/2006/customXml" ds:itemID="{ECD5C630-8172-4563-9DB3-CE9E8D4DCD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Table 1</vt:lpstr>
      <vt:lpstr>costs lookup</vt:lpstr>
      <vt:lpstr>CampusSuitesFaSp</vt:lpstr>
      <vt:lpstr>JTermRB</vt:lpstr>
      <vt:lpstr>MealsPlus</vt:lpstr>
      <vt:lpstr>MealStandard</vt:lpstr>
      <vt:lpstr>'Table 1'!Print_Area</vt:lpstr>
      <vt:lpstr>ResDouble</vt:lpstr>
      <vt:lpstr>ResSingle</vt:lpstr>
      <vt:lpstr>SumCampSuites</vt:lpstr>
      <vt:lpstr>SumDoubleRoom</vt:lpstr>
      <vt:lpstr>SumSingleRoom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Ryan Zantingh</cp:lastModifiedBy>
  <cp:revision/>
  <dcterms:created xsi:type="dcterms:W3CDTF">2019-02-06T21:27:02Z</dcterms:created>
  <dcterms:modified xsi:type="dcterms:W3CDTF">2025-04-03T13:13:28Z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